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uglas.delgado\Desktop\Censo 2023\3 Censo DC Despues de Celade\3 Definición y Elaboración de Productos\"/>
    </mc:Choice>
  </mc:AlternateContent>
  <xr:revisionPtr revIDLastSave="0" documentId="13_ncr:1_{088C11EA-4CE1-4119-ACD8-E5B5579AA9CD}" xr6:coauthVersionLast="36" xr6:coauthVersionMax="36" xr10:uidLastSave="{00000000-0000-0000-0000-000000000000}"/>
  <bookViews>
    <workbookView xWindow="0" yWindow="0" windowWidth="20490" windowHeight="7545" tabRatio="782" xr2:uid="{00000000-000D-0000-FFFF-FFFF00000000}"/>
  </bookViews>
  <sheets>
    <sheet name="Índice" sheetId="34" r:id="rId1"/>
    <sheet name="1" sheetId="1" r:id="rId2"/>
    <sheet name="2" sheetId="3" r:id="rId3"/>
    <sheet name="3" sheetId="4" r:id="rId4"/>
    <sheet name="4" sheetId="7" r:id="rId5"/>
    <sheet name="INSUMO P.C5.3 Y 5.4" sheetId="44" state="hidden" r:id="rId6"/>
    <sheet name="PCD2011" sheetId="47" state="hidden" r:id="rId7"/>
    <sheet name="5" sheetId="6" r:id="rId8"/>
    <sheet name="6" sheetId="9" r:id="rId9"/>
    <sheet name="INSUMO C5.5" sheetId="45" state="hidden" r:id="rId10"/>
    <sheet name="7" sheetId="10" r:id="rId11"/>
    <sheet name="8" sheetId="11" r:id="rId12"/>
    <sheet name="9" sheetId="29" r:id="rId13"/>
    <sheet name="10" sheetId="30" r:id="rId14"/>
    <sheet name="11" sheetId="40" r:id="rId15"/>
    <sheet name="Cuadro 2x" sheetId="2" state="hidden" r:id="rId16"/>
    <sheet name="Frecuencia país de nacimiento" sheetId="21" state="hidden" r:id="rId17"/>
    <sheet name="Cálculo edad, razón dependencia" sheetId="22" state="hidden" r:id="rId18"/>
    <sheet name="Tasa de crecimiento cantón" sheetId="24" state="hidden" r:id="rId19"/>
    <sheet name="Cálculo densidad" sheetId="25" state="hidden" r:id="rId20"/>
    <sheet name="Orden densidad" sheetId="26" state="hidden" r:id="rId21"/>
    <sheet name="Cáculos migración" sheetId="27" state="hidden" r:id="rId22"/>
    <sheet name="Cuadro 10X" sheetId="12" state="hidden" r:id="rId23"/>
    <sheet name="Hoja1" sheetId="42" state="hidden" r:id="rId24"/>
    <sheet name="12" sheetId="48" state="hidden" r:id="rId25"/>
  </sheets>
  <definedNames>
    <definedName name="_xlnm._FilterDatabase" localSheetId="0" hidden="1">Índice!$B$2:$C$12</definedName>
  </definedNames>
  <calcPr calcId="191029"/>
</workbook>
</file>

<file path=xl/calcChain.xml><?xml version="1.0" encoding="utf-8"?>
<calcChain xmlns="http://schemas.openxmlformats.org/spreadsheetml/2006/main">
  <c r="P4" i="45" l="1"/>
  <c r="P5" i="45" s="1"/>
  <c r="P6" i="45" s="1"/>
  <c r="P7" i="45" s="1"/>
  <c r="P8" i="45" s="1"/>
  <c r="P9" i="45" s="1"/>
  <c r="P10" i="45" s="1"/>
  <c r="P11" i="45" s="1"/>
  <c r="P12" i="45" s="1"/>
  <c r="P13" i="45" s="1"/>
  <c r="P14" i="45" s="1"/>
  <c r="P15" i="45" s="1"/>
  <c r="P16" i="45" s="1"/>
  <c r="P17" i="45" s="1"/>
  <c r="P18" i="45" s="1"/>
  <c r="P19" i="45" s="1"/>
  <c r="P20" i="45" s="1"/>
  <c r="P21" i="45" s="1"/>
  <c r="P22" i="45" s="1"/>
  <c r="P23" i="45" s="1"/>
  <c r="P24" i="45" s="1"/>
  <c r="P25" i="45" s="1"/>
  <c r="P26" i="45" s="1"/>
  <c r="P27" i="45" s="1"/>
  <c r="P28" i="45" s="1"/>
  <c r="P29" i="45" s="1"/>
  <c r="P30" i="45" s="1"/>
  <c r="P31" i="45" s="1"/>
  <c r="P32" i="45" s="1"/>
  <c r="P33" i="45" s="1"/>
  <c r="P34" i="45" s="1"/>
  <c r="P35" i="45" s="1"/>
  <c r="P36" i="45" s="1"/>
  <c r="P37" i="45" s="1"/>
  <c r="P38" i="45" s="1"/>
  <c r="P39" i="45" s="1"/>
  <c r="P40" i="45" s="1"/>
  <c r="P41" i="45" s="1"/>
  <c r="P42" i="45" s="1"/>
  <c r="P43" i="45" s="1"/>
  <c r="P44" i="45" s="1"/>
  <c r="P45" i="45" s="1"/>
  <c r="P46" i="45" s="1"/>
  <c r="P47" i="45" s="1"/>
  <c r="P48" i="45" s="1"/>
  <c r="P49" i="45" s="1"/>
  <c r="P50" i="45" s="1"/>
  <c r="P51" i="45" s="1"/>
  <c r="P52" i="45" s="1"/>
  <c r="P53" i="45" s="1"/>
  <c r="P54" i="45" s="1"/>
  <c r="P55" i="45" s="1"/>
  <c r="P56" i="45" s="1"/>
  <c r="P57" i="45" s="1"/>
  <c r="P58" i="45" s="1"/>
  <c r="P59" i="45" s="1"/>
  <c r="P60" i="45" s="1"/>
  <c r="P61" i="45" s="1"/>
  <c r="P62" i="45" s="1"/>
  <c r="P63" i="45" s="1"/>
  <c r="P64" i="45" s="1"/>
  <c r="P65" i="45" s="1"/>
  <c r="P66" i="45" s="1"/>
  <c r="P67" i="45" s="1"/>
  <c r="P68" i="45" s="1"/>
  <c r="P69" i="45" s="1"/>
  <c r="P70" i="45" s="1"/>
  <c r="P71" i="45" s="1"/>
  <c r="P72" i="45" s="1"/>
  <c r="P73" i="45" s="1"/>
  <c r="P74" i="45" s="1"/>
  <c r="P75" i="45" s="1"/>
  <c r="P76" i="45" s="1"/>
  <c r="P77" i="45" s="1"/>
  <c r="P78" i="45" s="1"/>
  <c r="P79" i="45" s="1"/>
  <c r="P80" i="45" s="1"/>
  <c r="P81" i="45" s="1"/>
  <c r="P82" i="45" s="1"/>
  <c r="P83" i="45" s="1"/>
  <c r="P84" i="45" s="1"/>
  <c r="K84" i="45"/>
  <c r="K83" i="45"/>
  <c r="K82" i="45"/>
  <c r="K81" i="45"/>
  <c r="K80" i="45"/>
  <c r="K79" i="45"/>
  <c r="K78" i="45"/>
  <c r="K77" i="45"/>
  <c r="K76" i="45"/>
  <c r="K75" i="45"/>
  <c r="K74" i="45"/>
  <c r="K73" i="45"/>
  <c r="K72" i="45"/>
  <c r="K71" i="45"/>
  <c r="K70" i="45"/>
  <c r="K69" i="45"/>
  <c r="K68" i="45"/>
  <c r="K67" i="45"/>
  <c r="K66" i="45"/>
  <c r="K65" i="45"/>
  <c r="K64" i="45"/>
  <c r="K63" i="45"/>
  <c r="K62" i="45"/>
  <c r="K61" i="45"/>
  <c r="K60" i="45"/>
  <c r="K59" i="45"/>
  <c r="K58" i="45"/>
  <c r="K57" i="45"/>
  <c r="K56" i="45"/>
  <c r="K55" i="45"/>
  <c r="K54" i="45"/>
  <c r="K53" i="45"/>
  <c r="K52" i="45"/>
  <c r="K51" i="45"/>
  <c r="K50" i="45"/>
  <c r="K49" i="45"/>
  <c r="K48" i="45"/>
  <c r="K47" i="45"/>
  <c r="K46" i="45"/>
  <c r="K45" i="45"/>
  <c r="K44" i="45"/>
  <c r="K43" i="45"/>
  <c r="K42" i="45"/>
  <c r="K41" i="45"/>
  <c r="K40" i="45"/>
  <c r="K39" i="45"/>
  <c r="K38" i="45"/>
  <c r="K37" i="45"/>
  <c r="K36" i="45"/>
  <c r="K35" i="45"/>
  <c r="K34" i="45"/>
  <c r="K33" i="45"/>
  <c r="K32" i="45"/>
  <c r="K31" i="45"/>
  <c r="K30" i="45"/>
  <c r="K29" i="45"/>
  <c r="K28" i="45"/>
  <c r="K27" i="45"/>
  <c r="K26" i="45"/>
  <c r="K25" i="45"/>
  <c r="K24" i="45"/>
  <c r="K23" i="45"/>
  <c r="K22" i="45"/>
  <c r="K21" i="45"/>
  <c r="K20" i="45"/>
  <c r="K19" i="45"/>
  <c r="K18" i="45"/>
  <c r="K17" i="45"/>
  <c r="K16" i="45"/>
  <c r="K15" i="45"/>
  <c r="K14" i="45"/>
  <c r="K13" i="45"/>
  <c r="K12" i="45"/>
  <c r="K11" i="45"/>
  <c r="K10" i="45"/>
  <c r="K9" i="45"/>
  <c r="K8" i="45"/>
  <c r="K7" i="45"/>
  <c r="K6" i="45"/>
  <c r="K5" i="45"/>
  <c r="K4" i="45"/>
  <c r="K3" i="45"/>
  <c r="N38" i="47"/>
  <c r="C37" i="44" s="1"/>
  <c r="M38" i="47"/>
  <c r="M28" i="47" s="1"/>
  <c r="L38" i="47"/>
  <c r="L28" i="47" s="1"/>
  <c r="N85" i="47"/>
  <c r="M85" i="47"/>
  <c r="L85" i="47"/>
  <c r="N84" i="47"/>
  <c r="C83" i="44" s="1"/>
  <c r="J84" i="45" s="1"/>
  <c r="M84" i="47"/>
  <c r="L84" i="47"/>
  <c r="N83" i="47"/>
  <c r="C82" i="44" s="1"/>
  <c r="E82" i="44" s="1"/>
  <c r="M83" i="47"/>
  <c r="L83" i="47"/>
  <c r="N82" i="47"/>
  <c r="C81" i="44" s="1"/>
  <c r="M82" i="47"/>
  <c r="L82" i="47"/>
  <c r="N81" i="47"/>
  <c r="C80" i="44" s="1"/>
  <c r="J81" i="45" s="1"/>
  <c r="M81" i="47"/>
  <c r="L81" i="47"/>
  <c r="N80" i="47"/>
  <c r="C79" i="44" s="1"/>
  <c r="M80" i="47"/>
  <c r="L80" i="47"/>
  <c r="N79" i="47"/>
  <c r="C78" i="44" s="1"/>
  <c r="M79" i="47"/>
  <c r="L79" i="47"/>
  <c r="N78" i="47"/>
  <c r="C77" i="44" s="1"/>
  <c r="M78" i="47"/>
  <c r="L78" i="47"/>
  <c r="N77" i="47"/>
  <c r="C76" i="44" s="1"/>
  <c r="J77" i="45" s="1"/>
  <c r="M77" i="47"/>
  <c r="L77" i="47"/>
  <c r="N76" i="47"/>
  <c r="C75" i="44" s="1"/>
  <c r="E75" i="44" s="1"/>
  <c r="M76" i="47"/>
  <c r="L76" i="47"/>
  <c r="N75" i="47"/>
  <c r="C74" i="44" s="1"/>
  <c r="J75" i="45" s="1"/>
  <c r="M75" i="47"/>
  <c r="L75" i="47"/>
  <c r="N74" i="47"/>
  <c r="C73" i="44" s="1"/>
  <c r="M74" i="47"/>
  <c r="L74" i="47"/>
  <c r="N73" i="47"/>
  <c r="C72" i="44" s="1"/>
  <c r="J73" i="45" s="1"/>
  <c r="M73" i="47"/>
  <c r="L73" i="47"/>
  <c r="N72" i="47"/>
  <c r="C71" i="44" s="1"/>
  <c r="M72" i="47"/>
  <c r="L72" i="47"/>
  <c r="N71" i="47"/>
  <c r="C70" i="44" s="1"/>
  <c r="M71" i="47"/>
  <c r="L71" i="47"/>
  <c r="N70" i="47"/>
  <c r="C69" i="44" s="1"/>
  <c r="M70" i="47"/>
  <c r="L70" i="47"/>
  <c r="N69" i="47"/>
  <c r="C68" i="44" s="1"/>
  <c r="J69" i="45" s="1"/>
  <c r="M69" i="47"/>
  <c r="L69" i="47"/>
  <c r="N68" i="47"/>
  <c r="C67" i="44" s="1"/>
  <c r="E67" i="44" s="1"/>
  <c r="M68" i="47"/>
  <c r="L68" i="47"/>
  <c r="N67" i="47"/>
  <c r="C66" i="44" s="1"/>
  <c r="J67" i="45" s="1"/>
  <c r="M67" i="47"/>
  <c r="L67" i="47"/>
  <c r="N66" i="47"/>
  <c r="C65" i="44" s="1"/>
  <c r="M66" i="47"/>
  <c r="L66" i="47"/>
  <c r="N65" i="47"/>
  <c r="C64" i="44" s="1"/>
  <c r="J65" i="45" s="1"/>
  <c r="M65" i="47"/>
  <c r="L65" i="47"/>
  <c r="N64" i="47"/>
  <c r="C63" i="44" s="1"/>
  <c r="M64" i="47"/>
  <c r="L64" i="47"/>
  <c r="N63" i="47"/>
  <c r="C62" i="44" s="1"/>
  <c r="M63" i="47"/>
  <c r="L63" i="47"/>
  <c r="N62" i="47"/>
  <c r="C61" i="44" s="1"/>
  <c r="M62" i="47"/>
  <c r="L62" i="47"/>
  <c r="N61" i="47"/>
  <c r="C60" i="44" s="1"/>
  <c r="J61" i="45" s="1"/>
  <c r="M61" i="47"/>
  <c r="L61" i="47"/>
  <c r="N60" i="47"/>
  <c r="C59" i="44" s="1"/>
  <c r="E59" i="44" s="1"/>
  <c r="M60" i="47"/>
  <c r="L60" i="47"/>
  <c r="N59" i="47"/>
  <c r="C58" i="44" s="1"/>
  <c r="J59" i="45" s="1"/>
  <c r="M59" i="47"/>
  <c r="L59" i="47"/>
  <c r="N58" i="47"/>
  <c r="C57" i="44" s="1"/>
  <c r="M58" i="47"/>
  <c r="L58" i="47"/>
  <c r="N57" i="47"/>
  <c r="C56" i="44" s="1"/>
  <c r="J57" i="45" s="1"/>
  <c r="M57" i="47"/>
  <c r="L57" i="47"/>
  <c r="N56" i="47"/>
  <c r="C55" i="44" s="1"/>
  <c r="M56" i="47"/>
  <c r="L56" i="47"/>
  <c r="N55" i="47"/>
  <c r="C54" i="44" s="1"/>
  <c r="M55" i="47"/>
  <c r="L55" i="47"/>
  <c r="N54" i="47"/>
  <c r="C53" i="44" s="1"/>
  <c r="M54" i="47"/>
  <c r="L54" i="47"/>
  <c r="N53" i="47"/>
  <c r="C52" i="44" s="1"/>
  <c r="M53" i="47"/>
  <c r="L53" i="47"/>
  <c r="N52" i="47"/>
  <c r="C51" i="44" s="1"/>
  <c r="E51" i="44" s="1"/>
  <c r="M52" i="47"/>
  <c r="L52" i="47"/>
  <c r="N51" i="47"/>
  <c r="C50" i="44" s="1"/>
  <c r="M51" i="47"/>
  <c r="L51" i="47"/>
  <c r="N50" i="47"/>
  <c r="C49" i="44" s="1"/>
  <c r="M50" i="47"/>
  <c r="L50" i="47"/>
  <c r="N49" i="47"/>
  <c r="C48" i="44" s="1"/>
  <c r="M49" i="47"/>
  <c r="L49" i="47"/>
  <c r="N48" i="47"/>
  <c r="C47" i="44" s="1"/>
  <c r="M48" i="47"/>
  <c r="L48" i="47"/>
  <c r="N47" i="47"/>
  <c r="C46" i="44" s="1"/>
  <c r="M47" i="47"/>
  <c r="L47" i="47"/>
  <c r="N46" i="47"/>
  <c r="C45" i="44" s="1"/>
  <c r="M46" i="47"/>
  <c r="L46" i="47"/>
  <c r="N45" i="47"/>
  <c r="C44" i="44" s="1"/>
  <c r="M45" i="47"/>
  <c r="L45" i="47"/>
  <c r="N44" i="47"/>
  <c r="C43" i="44" s="1"/>
  <c r="E43" i="44" s="1"/>
  <c r="M44" i="47"/>
  <c r="L44" i="47"/>
  <c r="N43" i="47"/>
  <c r="C42" i="44" s="1"/>
  <c r="E42" i="44" s="1"/>
  <c r="M43" i="47"/>
  <c r="L43" i="47"/>
  <c r="N42" i="47"/>
  <c r="C41" i="44" s="1"/>
  <c r="M42" i="47"/>
  <c r="L42" i="47"/>
  <c r="N41" i="47"/>
  <c r="C40" i="44" s="1"/>
  <c r="M41" i="47"/>
  <c r="L41" i="47"/>
  <c r="N40" i="47"/>
  <c r="C39" i="44" s="1"/>
  <c r="M40" i="47"/>
  <c r="L40" i="47"/>
  <c r="N39" i="47"/>
  <c r="C38" i="44" s="1"/>
  <c r="M39" i="47"/>
  <c r="L39" i="47"/>
  <c r="N37" i="47"/>
  <c r="C36" i="44" s="1"/>
  <c r="J37" i="45" s="1"/>
  <c r="M37" i="47"/>
  <c r="L37" i="47"/>
  <c r="N36" i="47"/>
  <c r="C35" i="44" s="1"/>
  <c r="M36" i="47"/>
  <c r="L36" i="47"/>
  <c r="N35" i="47"/>
  <c r="C34" i="44" s="1"/>
  <c r="E34" i="44" s="1"/>
  <c r="M35" i="47"/>
  <c r="L35" i="47"/>
  <c r="N34" i="47"/>
  <c r="C33" i="44" s="1"/>
  <c r="M34" i="47"/>
  <c r="L34" i="47"/>
  <c r="N33" i="47"/>
  <c r="C32" i="44" s="1"/>
  <c r="M33" i="47"/>
  <c r="L33" i="47"/>
  <c r="N32" i="47"/>
  <c r="C31" i="44" s="1"/>
  <c r="M32" i="47"/>
  <c r="L32" i="47"/>
  <c r="N31" i="47"/>
  <c r="C30" i="44" s="1"/>
  <c r="M31" i="47"/>
  <c r="L31" i="47"/>
  <c r="N30" i="47"/>
  <c r="C29" i="44" s="1"/>
  <c r="M30" i="47"/>
  <c r="L30" i="47"/>
  <c r="N29" i="47"/>
  <c r="C28" i="44" s="1"/>
  <c r="J29" i="45" s="1"/>
  <c r="M29" i="47"/>
  <c r="L29" i="47"/>
  <c r="N27" i="47"/>
  <c r="C26" i="44" s="1"/>
  <c r="M27" i="47"/>
  <c r="L27" i="47"/>
  <c r="N26" i="47"/>
  <c r="C25" i="44" s="1"/>
  <c r="M26" i="47"/>
  <c r="L26" i="47"/>
  <c r="N25" i="47"/>
  <c r="C24" i="44" s="1"/>
  <c r="J25" i="45" s="1"/>
  <c r="M25" i="47"/>
  <c r="L25" i="47"/>
  <c r="N24" i="47"/>
  <c r="C23" i="44" s="1"/>
  <c r="M24" i="47"/>
  <c r="L24" i="47"/>
  <c r="N23" i="47"/>
  <c r="C22" i="44" s="1"/>
  <c r="M23" i="47"/>
  <c r="L23" i="47"/>
  <c r="N22" i="47"/>
  <c r="C21" i="44" s="1"/>
  <c r="M22" i="47"/>
  <c r="L22" i="47"/>
  <c r="N21" i="47"/>
  <c r="C20" i="44" s="1"/>
  <c r="J21" i="45" s="1"/>
  <c r="M21" i="47"/>
  <c r="L21" i="47"/>
  <c r="N20" i="47"/>
  <c r="C19" i="44" s="1"/>
  <c r="E19" i="44" s="1"/>
  <c r="M20" i="47"/>
  <c r="L20" i="47"/>
  <c r="N19" i="47"/>
  <c r="C18" i="44" s="1"/>
  <c r="M19" i="47"/>
  <c r="L19" i="47"/>
  <c r="N18" i="47"/>
  <c r="C17" i="44" s="1"/>
  <c r="M18" i="47"/>
  <c r="L18" i="47"/>
  <c r="N17" i="47"/>
  <c r="C16" i="44" s="1"/>
  <c r="J17" i="45" s="1"/>
  <c r="M17" i="47"/>
  <c r="L17" i="47"/>
  <c r="N16" i="47"/>
  <c r="C15" i="44" s="1"/>
  <c r="M16" i="47"/>
  <c r="L16" i="47"/>
  <c r="N15" i="47"/>
  <c r="C14" i="44" s="1"/>
  <c r="M15" i="47"/>
  <c r="L15" i="47"/>
  <c r="N14" i="47"/>
  <c r="C13" i="44" s="1"/>
  <c r="M14" i="47"/>
  <c r="L14" i="47"/>
  <c r="N13" i="47"/>
  <c r="C12" i="44" s="1"/>
  <c r="J13" i="45" s="1"/>
  <c r="M13" i="47"/>
  <c r="L13" i="47"/>
  <c r="N12" i="47"/>
  <c r="C11" i="44" s="1"/>
  <c r="E11" i="44" s="1"/>
  <c r="M12" i="47"/>
  <c r="L12" i="47"/>
  <c r="N11" i="47"/>
  <c r="C10" i="44" s="1"/>
  <c r="M11" i="47"/>
  <c r="L11" i="47"/>
  <c r="N10" i="47"/>
  <c r="C9" i="44" s="1"/>
  <c r="M10" i="47"/>
  <c r="L10" i="47"/>
  <c r="N9" i="47"/>
  <c r="C8" i="44" s="1"/>
  <c r="J9" i="45" s="1"/>
  <c r="M9" i="47"/>
  <c r="L9" i="47"/>
  <c r="N8" i="47"/>
  <c r="C7" i="44" s="1"/>
  <c r="M8" i="47"/>
  <c r="L8" i="47"/>
  <c r="N7" i="47"/>
  <c r="C6" i="44" s="1"/>
  <c r="M7" i="47"/>
  <c r="L7" i="47"/>
  <c r="N6" i="47"/>
  <c r="C5" i="44" s="1"/>
  <c r="M6" i="47"/>
  <c r="L6" i="47"/>
  <c r="N5" i="47"/>
  <c r="C4" i="44" s="1"/>
  <c r="J5" i="45" s="1"/>
  <c r="M5" i="47"/>
  <c r="L5" i="47"/>
  <c r="N4" i="47"/>
  <c r="C3" i="44" s="1"/>
  <c r="E3" i="44" s="1"/>
  <c r="M4" i="47"/>
  <c r="L4" i="47"/>
  <c r="N3" i="47"/>
  <c r="C2" i="44" s="1"/>
  <c r="J3" i="45" s="1"/>
  <c r="M3" i="47"/>
  <c r="L3" i="47"/>
  <c r="K4" i="47"/>
  <c r="K5" i="47" s="1"/>
  <c r="N87" i="47"/>
  <c r="J49" i="45" l="1"/>
  <c r="E48" i="44"/>
  <c r="J51" i="45"/>
  <c r="E50" i="44"/>
  <c r="E37" i="44"/>
  <c r="J38" i="45"/>
  <c r="E69" i="44"/>
  <c r="J70" i="45"/>
  <c r="J23" i="45"/>
  <c r="E22" i="44"/>
  <c r="J32" i="45"/>
  <c r="E31" i="44"/>
  <c r="J41" i="45"/>
  <c r="E40" i="44"/>
  <c r="J46" i="45"/>
  <c r="E45" i="44"/>
  <c r="E61" i="44"/>
  <c r="J62" i="45"/>
  <c r="E6" i="44"/>
  <c r="J7" i="45"/>
  <c r="E14" i="44"/>
  <c r="J15" i="45"/>
  <c r="E9" i="44"/>
  <c r="J10" i="45"/>
  <c r="J18" i="45"/>
  <c r="E17" i="44"/>
  <c r="E25" i="44"/>
  <c r="J26" i="45"/>
  <c r="J78" i="45"/>
  <c r="E77" i="44"/>
  <c r="E46" i="44"/>
  <c r="J47" i="45"/>
  <c r="E78" i="44"/>
  <c r="J79" i="45"/>
  <c r="J54" i="45"/>
  <c r="E53" i="44"/>
  <c r="J30" i="45"/>
  <c r="E29" i="44"/>
  <c r="J39" i="45"/>
  <c r="E38" i="44"/>
  <c r="J55" i="45"/>
  <c r="E54" i="44"/>
  <c r="J63" i="45"/>
  <c r="E62" i="44"/>
  <c r="E70" i="44"/>
  <c r="J71" i="45"/>
  <c r="J8" i="45"/>
  <c r="E7" i="44"/>
  <c r="E15" i="44"/>
  <c r="J16" i="45"/>
  <c r="E23" i="44"/>
  <c r="J24" i="45"/>
  <c r="J33" i="45"/>
  <c r="E32" i="44"/>
  <c r="E41" i="44"/>
  <c r="J42" i="45"/>
  <c r="J50" i="45"/>
  <c r="E49" i="44"/>
  <c r="J58" i="45"/>
  <c r="E57" i="44"/>
  <c r="J66" i="45"/>
  <c r="E65" i="44"/>
  <c r="E73" i="44"/>
  <c r="J74" i="45"/>
  <c r="J82" i="45"/>
  <c r="E81" i="44"/>
  <c r="E33" i="44"/>
  <c r="J34" i="45"/>
  <c r="J27" i="45"/>
  <c r="E26" i="44"/>
  <c r="E35" i="44"/>
  <c r="J36" i="45"/>
  <c r="J45" i="45"/>
  <c r="E44" i="44"/>
  <c r="J53" i="45"/>
  <c r="E52" i="44"/>
  <c r="E10" i="44"/>
  <c r="J11" i="45"/>
  <c r="E18" i="44"/>
  <c r="J19" i="45"/>
  <c r="J6" i="45"/>
  <c r="E5" i="44"/>
  <c r="J14" i="45"/>
  <c r="E13" i="44"/>
  <c r="E21" i="44"/>
  <c r="J22" i="45"/>
  <c r="J31" i="45"/>
  <c r="E30" i="44"/>
  <c r="J40" i="45"/>
  <c r="E39" i="44"/>
  <c r="J48" i="45"/>
  <c r="E47" i="44"/>
  <c r="J56" i="45"/>
  <c r="E55" i="44"/>
  <c r="J64" i="45"/>
  <c r="E63" i="44"/>
  <c r="J72" i="45"/>
  <c r="E71" i="44"/>
  <c r="E79" i="44"/>
  <c r="J80" i="45"/>
  <c r="E68" i="44"/>
  <c r="E58" i="44"/>
  <c r="E12" i="44"/>
  <c r="J60" i="45"/>
  <c r="J83" i="45"/>
  <c r="E76" i="44"/>
  <c r="E83" i="44"/>
  <c r="E74" i="44"/>
  <c r="E56" i="44"/>
  <c r="E20" i="44"/>
  <c r="E8" i="44"/>
  <c r="J20" i="45"/>
  <c r="J43" i="45"/>
  <c r="J52" i="45"/>
  <c r="E66" i="44"/>
  <c r="E64" i="44"/>
  <c r="E28" i="44"/>
  <c r="E2" i="44"/>
  <c r="E72" i="44"/>
  <c r="E36" i="44"/>
  <c r="E16" i="44"/>
  <c r="J12" i="45"/>
  <c r="J35" i="45"/>
  <c r="J44" i="45"/>
  <c r="J76" i="45"/>
  <c r="E80" i="44"/>
  <c r="K86" i="45"/>
  <c r="M86" i="45" s="1"/>
  <c r="N28" i="47"/>
  <c r="C27" i="44" s="1"/>
  <c r="E24" i="44"/>
  <c r="E4" i="44"/>
  <c r="J4" i="45"/>
  <c r="J68" i="45"/>
  <c r="E60" i="44"/>
  <c r="K6" i="47"/>
  <c r="K7" i="47"/>
  <c r="E27" i="44" l="1"/>
  <c r="J28" i="45"/>
  <c r="J86" i="45" s="1"/>
  <c r="L86" i="45" s="1"/>
  <c r="K8" i="47"/>
  <c r="K9" i="47" l="1"/>
  <c r="K10" i="47" l="1"/>
  <c r="K11" i="47" l="1"/>
  <c r="K12" i="47" l="1"/>
  <c r="K13" i="47" l="1"/>
  <c r="K14" i="47" l="1"/>
  <c r="I84" i="45"/>
  <c r="M84" i="45" s="1"/>
  <c r="I83" i="45"/>
  <c r="M83" i="45" s="1"/>
  <c r="I82" i="45"/>
  <c r="M82" i="45" s="1"/>
  <c r="I81" i="45"/>
  <c r="L81" i="45" s="1"/>
  <c r="I80" i="45"/>
  <c r="M80" i="45" s="1"/>
  <c r="I79" i="45"/>
  <c r="M79" i="45" s="1"/>
  <c r="I78" i="45"/>
  <c r="M78" i="45" s="1"/>
  <c r="I77" i="45"/>
  <c r="L77" i="45" s="1"/>
  <c r="I76" i="45"/>
  <c r="M76" i="45" s="1"/>
  <c r="I75" i="45"/>
  <c r="M75" i="45" s="1"/>
  <c r="I74" i="45"/>
  <c r="M74" i="45" s="1"/>
  <c r="I73" i="45"/>
  <c r="L73" i="45" s="1"/>
  <c r="I72" i="45"/>
  <c r="M72" i="45" s="1"/>
  <c r="I71" i="45"/>
  <c r="M71" i="45" s="1"/>
  <c r="I70" i="45"/>
  <c r="M70" i="45" s="1"/>
  <c r="I69" i="45"/>
  <c r="L69" i="45" s="1"/>
  <c r="I68" i="45"/>
  <c r="M68" i="45" s="1"/>
  <c r="I67" i="45"/>
  <c r="M67" i="45" s="1"/>
  <c r="I66" i="45"/>
  <c r="M66" i="45" s="1"/>
  <c r="I65" i="45"/>
  <c r="L65" i="45" s="1"/>
  <c r="I64" i="45"/>
  <c r="M64" i="45" s="1"/>
  <c r="I63" i="45"/>
  <c r="M63" i="45" s="1"/>
  <c r="I62" i="45"/>
  <c r="M62" i="45" s="1"/>
  <c r="I61" i="45"/>
  <c r="L61" i="45" s="1"/>
  <c r="I60" i="45"/>
  <c r="M60" i="45" s="1"/>
  <c r="I59" i="45"/>
  <c r="M59" i="45" s="1"/>
  <c r="I58" i="45"/>
  <c r="M58" i="45" s="1"/>
  <c r="I57" i="45"/>
  <c r="L57" i="45" s="1"/>
  <c r="I56" i="45"/>
  <c r="M56" i="45" s="1"/>
  <c r="I55" i="45"/>
  <c r="M55" i="45" s="1"/>
  <c r="I54" i="45"/>
  <c r="M54" i="45" s="1"/>
  <c r="I53" i="45"/>
  <c r="L53" i="45" s="1"/>
  <c r="I52" i="45"/>
  <c r="M52" i="45" s="1"/>
  <c r="I51" i="45"/>
  <c r="M51" i="45" s="1"/>
  <c r="I50" i="45"/>
  <c r="M50" i="45" s="1"/>
  <c r="I49" i="45"/>
  <c r="L49" i="45" s="1"/>
  <c r="I48" i="45"/>
  <c r="M48" i="45" s="1"/>
  <c r="I47" i="45"/>
  <c r="M47" i="45" s="1"/>
  <c r="I46" i="45"/>
  <c r="M46" i="45" s="1"/>
  <c r="I45" i="45"/>
  <c r="L45" i="45" s="1"/>
  <c r="I44" i="45"/>
  <c r="M44" i="45" s="1"/>
  <c r="I43" i="45"/>
  <c r="M43" i="45" s="1"/>
  <c r="I42" i="45"/>
  <c r="M42" i="45" s="1"/>
  <c r="I41" i="45"/>
  <c r="L41" i="45" s="1"/>
  <c r="I40" i="45"/>
  <c r="M40" i="45" s="1"/>
  <c r="I39" i="45"/>
  <c r="M39" i="45" s="1"/>
  <c r="I38" i="45"/>
  <c r="M38" i="45" s="1"/>
  <c r="I37" i="45"/>
  <c r="L37" i="45" s="1"/>
  <c r="I36" i="45"/>
  <c r="M36" i="45" s="1"/>
  <c r="I35" i="45"/>
  <c r="M35" i="45" s="1"/>
  <c r="I34" i="45"/>
  <c r="M34" i="45" s="1"/>
  <c r="I33" i="45"/>
  <c r="L33" i="45" s="1"/>
  <c r="I32" i="45"/>
  <c r="M32" i="45" s="1"/>
  <c r="I31" i="45"/>
  <c r="M31" i="45" s="1"/>
  <c r="I30" i="45"/>
  <c r="M30" i="45" s="1"/>
  <c r="I29" i="45"/>
  <c r="L29" i="45" s="1"/>
  <c r="I28" i="45"/>
  <c r="M28" i="45" s="1"/>
  <c r="I27" i="45"/>
  <c r="M27" i="45" s="1"/>
  <c r="I26" i="45"/>
  <c r="M26" i="45" s="1"/>
  <c r="I25" i="45"/>
  <c r="L25" i="45" s="1"/>
  <c r="I24" i="45"/>
  <c r="M24" i="45" s="1"/>
  <c r="I23" i="45"/>
  <c r="M23" i="45" s="1"/>
  <c r="I22" i="45"/>
  <c r="M22" i="45" s="1"/>
  <c r="I21" i="45"/>
  <c r="L21" i="45" s="1"/>
  <c r="I20" i="45"/>
  <c r="M20" i="45" s="1"/>
  <c r="I19" i="45"/>
  <c r="M19" i="45" s="1"/>
  <c r="I18" i="45"/>
  <c r="M18" i="45" s="1"/>
  <c r="I17" i="45"/>
  <c r="L17" i="45" s="1"/>
  <c r="I16" i="45"/>
  <c r="M16" i="45" s="1"/>
  <c r="I15" i="45"/>
  <c r="M15" i="45" s="1"/>
  <c r="I14" i="45"/>
  <c r="M14" i="45" s="1"/>
  <c r="I13" i="45"/>
  <c r="L13" i="45" s="1"/>
  <c r="I12" i="45"/>
  <c r="M12" i="45" s="1"/>
  <c r="I11" i="45"/>
  <c r="M11" i="45" s="1"/>
  <c r="I10" i="45"/>
  <c r="M10" i="45" s="1"/>
  <c r="I9" i="45"/>
  <c r="L9" i="45" s="1"/>
  <c r="I8" i="45"/>
  <c r="M8" i="45" s="1"/>
  <c r="I7" i="45"/>
  <c r="M7" i="45" s="1"/>
  <c r="I6" i="45"/>
  <c r="M6" i="45" s="1"/>
  <c r="I5" i="45"/>
  <c r="L5" i="45" s="1"/>
  <c r="I4" i="45"/>
  <c r="M4" i="45" s="1"/>
  <c r="I3" i="45"/>
  <c r="M3" i="45" s="1"/>
  <c r="M5" i="45" l="1"/>
  <c r="M9" i="45"/>
  <c r="M13" i="45"/>
  <c r="M17" i="45"/>
  <c r="M21" i="45"/>
  <c r="M25" i="45"/>
  <c r="M29" i="45"/>
  <c r="M33" i="45"/>
  <c r="M37" i="45"/>
  <c r="M41" i="45"/>
  <c r="M45" i="45"/>
  <c r="M49" i="45"/>
  <c r="M53" i="45"/>
  <c r="M57" i="45"/>
  <c r="M61" i="45"/>
  <c r="M65" i="45"/>
  <c r="M69" i="45"/>
  <c r="M73" i="45"/>
  <c r="M77" i="45"/>
  <c r="M81" i="45"/>
  <c r="L6" i="45"/>
  <c r="L10" i="45"/>
  <c r="L14" i="45"/>
  <c r="L18" i="45"/>
  <c r="L22" i="45"/>
  <c r="L26" i="45"/>
  <c r="L30" i="45"/>
  <c r="L34" i="45"/>
  <c r="L38" i="45"/>
  <c r="L42" i="45"/>
  <c r="L46" i="45"/>
  <c r="L50" i="45"/>
  <c r="L54" i="45"/>
  <c r="L58" i="45"/>
  <c r="L62" i="45"/>
  <c r="L66" i="45"/>
  <c r="L70" i="45"/>
  <c r="L74" i="45"/>
  <c r="L78" i="45"/>
  <c r="L82" i="45"/>
  <c r="L3" i="45"/>
  <c r="L7" i="45"/>
  <c r="L11" i="45"/>
  <c r="L15" i="45"/>
  <c r="L19" i="45"/>
  <c r="L23" i="45"/>
  <c r="L27" i="45"/>
  <c r="L31" i="45"/>
  <c r="L35" i="45"/>
  <c r="L39" i="45"/>
  <c r="L43" i="45"/>
  <c r="L47" i="45"/>
  <c r="L51" i="45"/>
  <c r="L55" i="45"/>
  <c r="L59" i="45"/>
  <c r="L63" i="45"/>
  <c r="L67" i="45"/>
  <c r="L71" i="45"/>
  <c r="L75" i="45"/>
  <c r="L79" i="45"/>
  <c r="L83" i="45"/>
  <c r="L4" i="45"/>
  <c r="L8" i="45"/>
  <c r="L12" i="45"/>
  <c r="L16" i="45"/>
  <c r="L20" i="45"/>
  <c r="L24" i="45"/>
  <c r="L28" i="45"/>
  <c r="L32" i="45"/>
  <c r="L36" i="45"/>
  <c r="L40" i="45"/>
  <c r="L44" i="45"/>
  <c r="L48" i="45"/>
  <c r="L52" i="45"/>
  <c r="L56" i="45"/>
  <c r="L60" i="45"/>
  <c r="L64" i="45"/>
  <c r="L68" i="45"/>
  <c r="L72" i="45"/>
  <c r="L76" i="45"/>
  <c r="L80" i="45"/>
  <c r="L84" i="45"/>
  <c r="K15" i="47"/>
  <c r="N10" i="44"/>
  <c r="N9" i="44" s="1"/>
  <c r="N8" i="44" s="1"/>
  <c r="N7" i="44" s="1"/>
  <c r="N6" i="44" s="1"/>
  <c r="N5" i="44" s="1"/>
  <c r="N4" i="44" s="1"/>
  <c r="N3" i="44" s="1"/>
  <c r="N2" i="44" s="1"/>
  <c r="G73" i="45" l="1"/>
  <c r="G69" i="45"/>
  <c r="G70" i="45"/>
  <c r="G41" i="45"/>
  <c r="G9" i="45"/>
  <c r="G36" i="45"/>
  <c r="G59" i="45"/>
  <c r="G74" i="45"/>
  <c r="G10" i="45"/>
  <c r="G64" i="45"/>
  <c r="G63" i="45"/>
  <c r="G37" i="45"/>
  <c r="G5" i="45"/>
  <c r="G28" i="45"/>
  <c r="G51" i="45"/>
  <c r="G66" i="45"/>
  <c r="G80" i="45"/>
  <c r="G48" i="45"/>
  <c r="G55" i="45"/>
  <c r="G62" i="45"/>
  <c r="G65" i="45"/>
  <c r="G33" i="45"/>
  <c r="G76" i="45"/>
  <c r="G20" i="45"/>
  <c r="G43" i="45"/>
  <c r="G58" i="45"/>
  <c r="G56" i="45"/>
  <c r="G32" i="45"/>
  <c r="G47" i="45"/>
  <c r="G54" i="45"/>
  <c r="G61" i="45"/>
  <c r="G29" i="45"/>
  <c r="G84" i="45"/>
  <c r="G12" i="45"/>
  <c r="G35" i="45"/>
  <c r="G50" i="45"/>
  <c r="G40" i="45"/>
  <c r="G16" i="45"/>
  <c r="G39" i="45"/>
  <c r="G46" i="45"/>
  <c r="G57" i="45"/>
  <c r="G25" i="45"/>
  <c r="G68" i="45"/>
  <c r="G3" i="45"/>
  <c r="G27" i="45"/>
  <c r="G42" i="45"/>
  <c r="G24" i="45"/>
  <c r="G15" i="45"/>
  <c r="G31" i="45"/>
  <c r="G38" i="45"/>
  <c r="G53" i="45"/>
  <c r="G21" i="45"/>
  <c r="G60" i="45"/>
  <c r="G83" i="45"/>
  <c r="G19" i="45"/>
  <c r="G34" i="45"/>
  <c r="G8" i="45"/>
  <c r="G6" i="45"/>
  <c r="G23" i="45"/>
  <c r="G30" i="45"/>
  <c r="G81" i="45"/>
  <c r="G49" i="45"/>
  <c r="G17" i="45"/>
  <c r="G52" i="45"/>
  <c r="G75" i="45"/>
  <c r="G11" i="45"/>
  <c r="G26" i="45"/>
  <c r="G7" i="45"/>
  <c r="G79" i="45"/>
  <c r="G4" i="45"/>
  <c r="G22" i="45"/>
  <c r="G77" i="45"/>
  <c r="G45" i="45"/>
  <c r="G13" i="45"/>
  <c r="G44" i="45"/>
  <c r="G67" i="45"/>
  <c r="G82" i="45"/>
  <c r="G18" i="45"/>
  <c r="G72" i="45"/>
  <c r="G71" i="45"/>
  <c r="G78" i="45"/>
  <c r="G14" i="45"/>
  <c r="K16" i="47"/>
  <c r="A2" i="44"/>
  <c r="A3" i="44"/>
  <c r="A4" i="44"/>
  <c r="R15" i="45" l="1"/>
  <c r="R11" i="45"/>
  <c r="Q15" i="45"/>
  <c r="T3" i="45"/>
  <c r="R81" i="45"/>
  <c r="R77" i="45"/>
  <c r="R73" i="45"/>
  <c r="R69" i="45"/>
  <c r="S78" i="45"/>
  <c r="T66" i="45"/>
  <c r="S55" i="45"/>
  <c r="S46" i="45"/>
  <c r="T34" i="45"/>
  <c r="S23" i="45"/>
  <c r="S14" i="45"/>
  <c r="R84" i="45"/>
  <c r="Q73" i="45"/>
  <c r="R64" i="45"/>
  <c r="R56" i="45"/>
  <c r="R48" i="45"/>
  <c r="R40" i="45"/>
  <c r="R32" i="45"/>
  <c r="R24" i="45"/>
  <c r="R16" i="45"/>
  <c r="Q9" i="45"/>
  <c r="Q4" i="45"/>
  <c r="S75" i="45"/>
  <c r="S66" i="45"/>
  <c r="T54" i="45"/>
  <c r="S43" i="45"/>
  <c r="S34" i="45"/>
  <c r="T22" i="45"/>
  <c r="S11" i="45"/>
  <c r="Q84" i="45"/>
  <c r="R72" i="45"/>
  <c r="Q64" i="45"/>
  <c r="Q56" i="45"/>
  <c r="Q48" i="45"/>
  <c r="Q40" i="45"/>
  <c r="Q32" i="45"/>
  <c r="Q24" i="45"/>
  <c r="Q16" i="45"/>
  <c r="R8" i="45"/>
  <c r="R3" i="45"/>
  <c r="R57" i="45"/>
  <c r="T74" i="45"/>
  <c r="S63" i="45"/>
  <c r="S54" i="45"/>
  <c r="T42" i="45"/>
  <c r="S31" i="45"/>
  <c r="S22" i="45"/>
  <c r="T10" i="45"/>
  <c r="Q81" i="45"/>
  <c r="Q72" i="45"/>
  <c r="R61" i="45"/>
  <c r="R53" i="45"/>
  <c r="R45" i="45"/>
  <c r="R37" i="45"/>
  <c r="R29" i="45"/>
  <c r="R21" i="45"/>
  <c r="R13" i="45"/>
  <c r="Q8" i="45"/>
  <c r="Q3" i="45"/>
  <c r="S83" i="45"/>
  <c r="S74" i="45"/>
  <c r="T62" i="45"/>
  <c r="S51" i="45"/>
  <c r="S42" i="45"/>
  <c r="T30" i="45"/>
  <c r="S19" i="45"/>
  <c r="S10" i="45"/>
  <c r="R80" i="45"/>
  <c r="Q69" i="45"/>
  <c r="Q61" i="45"/>
  <c r="Q53" i="45"/>
  <c r="Q45" i="45"/>
  <c r="Q37" i="45"/>
  <c r="Q29" i="45"/>
  <c r="Q21" i="45"/>
  <c r="Q13" i="45"/>
  <c r="R7" i="45"/>
  <c r="S15" i="45"/>
  <c r="Q5" i="45"/>
  <c r="T82" i="45"/>
  <c r="S71" i="45"/>
  <c r="S62" i="45"/>
  <c r="T50" i="45"/>
  <c r="S39" i="45"/>
  <c r="S30" i="45"/>
  <c r="T18" i="45"/>
  <c r="S7" i="45"/>
  <c r="Q80" i="45"/>
  <c r="R68" i="45"/>
  <c r="R60" i="45"/>
  <c r="R52" i="45"/>
  <c r="R44" i="45"/>
  <c r="R36" i="45"/>
  <c r="R28" i="45"/>
  <c r="R20" i="45"/>
  <c r="R12" i="45"/>
  <c r="Q7" i="45"/>
  <c r="S6" i="45"/>
  <c r="Q11" i="45"/>
  <c r="S82" i="45"/>
  <c r="T70" i="45"/>
  <c r="S59" i="45"/>
  <c r="S50" i="45"/>
  <c r="T38" i="45"/>
  <c r="S27" i="45"/>
  <c r="S18" i="45"/>
  <c r="T6" i="45"/>
  <c r="Q77" i="45"/>
  <c r="Q68" i="45"/>
  <c r="Q60" i="45"/>
  <c r="Q52" i="45"/>
  <c r="Q44" i="45"/>
  <c r="Q36" i="45"/>
  <c r="Q28" i="45"/>
  <c r="Q20" i="45"/>
  <c r="Q12" i="45"/>
  <c r="R5" i="45"/>
  <c r="S79" i="45"/>
  <c r="S70" i="45"/>
  <c r="T58" i="45"/>
  <c r="S47" i="45"/>
  <c r="S38" i="45"/>
  <c r="T26" i="45"/>
  <c r="R76" i="45"/>
  <c r="R65" i="45"/>
  <c r="R49" i="45"/>
  <c r="R41" i="45"/>
  <c r="R33" i="45"/>
  <c r="R25" i="45"/>
  <c r="R17" i="45"/>
  <c r="T78" i="45"/>
  <c r="S67" i="45"/>
  <c r="S58" i="45"/>
  <c r="T46" i="45"/>
  <c r="S35" i="45"/>
  <c r="S26" i="45"/>
  <c r="T14" i="45"/>
  <c r="S3" i="45"/>
  <c r="Q76" i="45"/>
  <c r="Q65" i="45"/>
  <c r="Q57" i="45"/>
  <c r="Q49" i="45"/>
  <c r="Q41" i="45"/>
  <c r="Q33" i="45"/>
  <c r="Q25" i="45"/>
  <c r="Q17" i="45"/>
  <c r="R9" i="45"/>
  <c r="R4" i="45"/>
  <c r="T27" i="45"/>
  <c r="T59" i="45"/>
  <c r="Q10" i="45"/>
  <c r="Q42" i="45"/>
  <c r="Q74" i="45"/>
  <c r="S24" i="45"/>
  <c r="S56" i="45"/>
  <c r="R6" i="45"/>
  <c r="R38" i="45"/>
  <c r="R70" i="45"/>
  <c r="T20" i="45"/>
  <c r="T52" i="45"/>
  <c r="Q19" i="45"/>
  <c r="Q51" i="45"/>
  <c r="Q83" i="45"/>
  <c r="S33" i="45"/>
  <c r="S65" i="45"/>
  <c r="R31" i="45"/>
  <c r="R63" i="45"/>
  <c r="T13" i="45"/>
  <c r="T45" i="45"/>
  <c r="T77" i="45"/>
  <c r="R62" i="45"/>
  <c r="T37" i="45"/>
  <c r="S20" i="45"/>
  <c r="T80" i="45"/>
  <c r="T9" i="45"/>
  <c r="T31" i="45"/>
  <c r="T63" i="45"/>
  <c r="Q14" i="45"/>
  <c r="Q46" i="45"/>
  <c r="Q78" i="45"/>
  <c r="S28" i="45"/>
  <c r="S60" i="45"/>
  <c r="R10" i="45"/>
  <c r="R42" i="45"/>
  <c r="R74" i="45"/>
  <c r="T24" i="45"/>
  <c r="T56" i="45"/>
  <c r="Q23" i="45"/>
  <c r="Q55" i="45"/>
  <c r="S5" i="45"/>
  <c r="S37" i="45"/>
  <c r="S69" i="45"/>
  <c r="R35" i="45"/>
  <c r="R67" i="45"/>
  <c r="T17" i="45"/>
  <c r="T49" i="45"/>
  <c r="T81" i="45"/>
  <c r="S41" i="45"/>
  <c r="R39" i="45"/>
  <c r="T21" i="45"/>
  <c r="T29" i="45"/>
  <c r="R30" i="45"/>
  <c r="Q43" i="45"/>
  <c r="R55" i="45"/>
  <c r="T23" i="45"/>
  <c r="R34" i="45"/>
  <c r="Q79" i="45"/>
  <c r="T73" i="45"/>
  <c r="T84" i="45"/>
  <c r="T35" i="45"/>
  <c r="T67" i="45"/>
  <c r="Q18" i="45"/>
  <c r="Q50" i="45"/>
  <c r="Q82" i="45"/>
  <c r="S32" i="45"/>
  <c r="S64" i="45"/>
  <c r="R14" i="45"/>
  <c r="R46" i="45"/>
  <c r="R78" i="45"/>
  <c r="T28" i="45"/>
  <c r="T60" i="45"/>
  <c r="Q27" i="45"/>
  <c r="Q59" i="45"/>
  <c r="S9" i="45"/>
  <c r="S73" i="45"/>
  <c r="R71" i="45"/>
  <c r="T53" i="45"/>
  <c r="T61" i="45"/>
  <c r="S48" i="45"/>
  <c r="R23" i="45"/>
  <c r="S52" i="45"/>
  <c r="S29" i="45"/>
  <c r="T7" i="45"/>
  <c r="T39" i="45"/>
  <c r="T71" i="45"/>
  <c r="Q22" i="45"/>
  <c r="Q54" i="45"/>
  <c r="S4" i="45"/>
  <c r="S36" i="45"/>
  <c r="S68" i="45"/>
  <c r="R18" i="45"/>
  <c r="R50" i="45"/>
  <c r="R82" i="45"/>
  <c r="T32" i="45"/>
  <c r="T64" i="45"/>
  <c r="Q31" i="45"/>
  <c r="Q63" i="45"/>
  <c r="S13" i="45"/>
  <c r="S45" i="45"/>
  <c r="S77" i="45"/>
  <c r="R43" i="45"/>
  <c r="R75" i="45"/>
  <c r="T25" i="45"/>
  <c r="T57" i="45"/>
  <c r="R47" i="45"/>
  <c r="S80" i="45"/>
  <c r="S25" i="45"/>
  <c r="T69" i="45"/>
  <c r="T55" i="45"/>
  <c r="S84" i="45"/>
  <c r="Q47" i="45"/>
  <c r="T41" i="45"/>
  <c r="T11" i="45"/>
  <c r="T43" i="45"/>
  <c r="T75" i="45"/>
  <c r="Q26" i="45"/>
  <c r="Q58" i="45"/>
  <c r="S8" i="45"/>
  <c r="S40" i="45"/>
  <c r="S72" i="45"/>
  <c r="R22" i="45"/>
  <c r="R54" i="45"/>
  <c r="T4" i="45"/>
  <c r="T36" i="45"/>
  <c r="T68" i="45"/>
  <c r="Q35" i="45"/>
  <c r="Q67" i="45"/>
  <c r="S17" i="45"/>
  <c r="S49" i="45"/>
  <c r="S81" i="45"/>
  <c r="R79" i="45"/>
  <c r="T44" i="45"/>
  <c r="S57" i="45"/>
  <c r="Q38" i="45"/>
  <c r="T16" i="45"/>
  <c r="R27" i="45"/>
  <c r="T15" i="45"/>
  <c r="T47" i="45"/>
  <c r="T79" i="45"/>
  <c r="Q30" i="45"/>
  <c r="Q62" i="45"/>
  <c r="S12" i="45"/>
  <c r="S44" i="45"/>
  <c r="S76" i="45"/>
  <c r="R26" i="45"/>
  <c r="R58" i="45"/>
  <c r="T8" i="45"/>
  <c r="T40" i="45"/>
  <c r="T72" i="45"/>
  <c r="Q39" i="45"/>
  <c r="Q71" i="45"/>
  <c r="S21" i="45"/>
  <c r="S53" i="45"/>
  <c r="R19" i="45"/>
  <c r="R51" i="45"/>
  <c r="R83" i="45"/>
  <c r="T33" i="45"/>
  <c r="T65" i="45"/>
  <c r="T51" i="45"/>
  <c r="T83" i="45"/>
  <c r="Q34" i="45"/>
  <c r="Q66" i="45"/>
  <c r="S16" i="45"/>
  <c r="T12" i="45"/>
  <c r="Q75" i="45"/>
  <c r="T5" i="45"/>
  <c r="Q70" i="45"/>
  <c r="R66" i="45"/>
  <c r="S61" i="45"/>
  <c r="T19" i="45"/>
  <c r="T76" i="45"/>
  <c r="Q6" i="45"/>
  <c r="T48" i="45"/>
  <c r="R59" i="45"/>
  <c r="K17" i="47"/>
  <c r="A5" i="44"/>
  <c r="A6" i="44"/>
  <c r="K18" i="47" l="1"/>
  <c r="A7" i="44"/>
  <c r="K19" i="47" l="1"/>
  <c r="A8" i="44"/>
  <c r="K20" i="47" l="1"/>
  <c r="A9" i="44"/>
  <c r="K21" i="47" l="1"/>
  <c r="A10" i="44"/>
  <c r="J8" i="2"/>
  <c r="I8" i="2"/>
  <c r="F3" i="25"/>
  <c r="F2" i="25"/>
  <c r="J6" i="2"/>
  <c r="I6" i="2"/>
  <c r="K22" i="47" l="1"/>
  <c r="H5" i="27"/>
  <c r="D54" i="27"/>
  <c r="F54" i="27" s="1"/>
  <c r="D49" i="27"/>
  <c r="F49" i="27" s="1"/>
  <c r="D50" i="27"/>
  <c r="F50" i="27" s="1"/>
  <c r="D51" i="27"/>
  <c r="F51" i="27" s="1"/>
  <c r="D52" i="27"/>
  <c r="F52" i="27" s="1"/>
  <c r="D53" i="27"/>
  <c r="F53" i="27" s="1"/>
  <c r="D48" i="27"/>
  <c r="F48" i="27" s="1"/>
  <c r="D40" i="27"/>
  <c r="D41" i="27"/>
  <c r="D42" i="27"/>
  <c r="D43" i="27"/>
  <c r="D44" i="27"/>
  <c r="D45" i="27"/>
  <c r="D39" i="27"/>
  <c r="D31" i="27"/>
  <c r="D32" i="27"/>
  <c r="D33" i="27"/>
  <c r="D34" i="27"/>
  <c r="D35" i="27"/>
  <c r="D36" i="27"/>
  <c r="D30" i="27"/>
  <c r="I26" i="27"/>
  <c r="I25" i="27"/>
  <c r="D13" i="27" s="1"/>
  <c r="I24" i="27"/>
  <c r="I23" i="27"/>
  <c r="D11" i="27" s="1"/>
  <c r="I22" i="27"/>
  <c r="D10" i="27" s="1"/>
  <c r="I21" i="27"/>
  <c r="I20" i="27"/>
  <c r="D8" i="27" s="1"/>
  <c r="I19" i="27"/>
  <c r="D7" i="27" s="1"/>
  <c r="E13" i="27"/>
  <c r="E12" i="27"/>
  <c r="D12" i="27"/>
  <c r="E11" i="27"/>
  <c r="E10" i="27"/>
  <c r="E9" i="27"/>
  <c r="D9" i="27"/>
  <c r="E8" i="27"/>
  <c r="E7" i="27"/>
  <c r="C5" i="27"/>
  <c r="F83" i="26"/>
  <c r="D83" i="26"/>
  <c r="F82" i="26"/>
  <c r="D82" i="26"/>
  <c r="F81" i="26"/>
  <c r="D81" i="26"/>
  <c r="F80" i="26"/>
  <c r="D80" i="26"/>
  <c r="F79" i="26"/>
  <c r="D79" i="26"/>
  <c r="F78" i="26"/>
  <c r="D78" i="26"/>
  <c r="F77" i="26"/>
  <c r="D77" i="26"/>
  <c r="F76" i="26"/>
  <c r="D76" i="26"/>
  <c r="F75" i="26"/>
  <c r="D75" i="26"/>
  <c r="F74" i="26"/>
  <c r="D74" i="26"/>
  <c r="F73" i="26"/>
  <c r="D73" i="26"/>
  <c r="F72" i="26"/>
  <c r="D72" i="26"/>
  <c r="F71" i="26"/>
  <c r="D71" i="26"/>
  <c r="F70" i="26"/>
  <c r="D70" i="26"/>
  <c r="F69" i="26"/>
  <c r="D69" i="26"/>
  <c r="F68" i="26"/>
  <c r="D68" i="26"/>
  <c r="F67" i="26"/>
  <c r="D67" i="26"/>
  <c r="F66" i="26"/>
  <c r="D66" i="26"/>
  <c r="F65" i="26"/>
  <c r="D65" i="26"/>
  <c r="F64" i="26"/>
  <c r="D64" i="26"/>
  <c r="F63" i="26"/>
  <c r="D63" i="26"/>
  <c r="F62" i="26"/>
  <c r="D62" i="26"/>
  <c r="F61" i="26"/>
  <c r="D61" i="26"/>
  <c r="F60" i="26"/>
  <c r="D60" i="26"/>
  <c r="F59" i="26"/>
  <c r="D59" i="26"/>
  <c r="F58" i="26"/>
  <c r="D58" i="26"/>
  <c r="F57" i="26"/>
  <c r="D57" i="26"/>
  <c r="F56" i="26"/>
  <c r="D56" i="26"/>
  <c r="F55" i="26"/>
  <c r="D55" i="26"/>
  <c r="F54" i="26"/>
  <c r="D54" i="26"/>
  <c r="F53" i="26"/>
  <c r="D53" i="26"/>
  <c r="F52" i="26"/>
  <c r="D52" i="26"/>
  <c r="F51" i="26"/>
  <c r="D51" i="26"/>
  <c r="F50" i="26"/>
  <c r="D50" i="26"/>
  <c r="F49" i="26"/>
  <c r="D49" i="26"/>
  <c r="F48" i="26"/>
  <c r="D48" i="26"/>
  <c r="F47" i="26"/>
  <c r="D47" i="26"/>
  <c r="F46" i="26"/>
  <c r="D46" i="26"/>
  <c r="F45" i="26"/>
  <c r="D45" i="26"/>
  <c r="F44" i="26"/>
  <c r="D44" i="26"/>
  <c r="F43" i="26"/>
  <c r="D43" i="26"/>
  <c r="F42" i="26"/>
  <c r="D42" i="26"/>
  <c r="F41" i="26"/>
  <c r="D41" i="26"/>
  <c r="F40" i="26"/>
  <c r="D40" i="26"/>
  <c r="F39" i="26"/>
  <c r="D39" i="26"/>
  <c r="F38" i="26"/>
  <c r="D38" i="26"/>
  <c r="F37" i="26"/>
  <c r="D37" i="26"/>
  <c r="F36" i="26"/>
  <c r="D36" i="26"/>
  <c r="F35" i="26"/>
  <c r="D35" i="26"/>
  <c r="F34" i="26"/>
  <c r="D34" i="26"/>
  <c r="F33" i="26"/>
  <c r="D33" i="26"/>
  <c r="F32" i="26"/>
  <c r="D32" i="26"/>
  <c r="F31" i="26"/>
  <c r="D31" i="26"/>
  <c r="F30" i="26"/>
  <c r="D30" i="26"/>
  <c r="F29" i="26"/>
  <c r="D29" i="26"/>
  <c r="F28" i="26"/>
  <c r="D28" i="26"/>
  <c r="F27" i="26"/>
  <c r="D27" i="26"/>
  <c r="F26" i="26"/>
  <c r="D26" i="26"/>
  <c r="F25" i="26"/>
  <c r="D25" i="26"/>
  <c r="F24" i="26"/>
  <c r="D24" i="26"/>
  <c r="F23" i="26"/>
  <c r="D23" i="26"/>
  <c r="F22" i="26"/>
  <c r="D22" i="26"/>
  <c r="F21" i="26"/>
  <c r="D21" i="26"/>
  <c r="F20" i="26"/>
  <c r="D20" i="26"/>
  <c r="F19" i="26"/>
  <c r="D19" i="26"/>
  <c r="F18" i="26"/>
  <c r="D18" i="26"/>
  <c r="F17" i="26"/>
  <c r="D17" i="26"/>
  <c r="F16" i="26"/>
  <c r="D16" i="26"/>
  <c r="F15" i="26"/>
  <c r="D15" i="26"/>
  <c r="F14" i="26"/>
  <c r="D14" i="26"/>
  <c r="F13" i="26"/>
  <c r="D13" i="26"/>
  <c r="F12" i="26"/>
  <c r="D12" i="26"/>
  <c r="F11" i="26"/>
  <c r="D11" i="26"/>
  <c r="F10" i="26"/>
  <c r="D10" i="26"/>
  <c r="F9" i="26"/>
  <c r="D9" i="26"/>
  <c r="F8" i="26"/>
  <c r="D8" i="26"/>
  <c r="F7" i="26"/>
  <c r="D7" i="26"/>
  <c r="F6" i="26"/>
  <c r="D6" i="26"/>
  <c r="F5" i="26"/>
  <c r="D5" i="26"/>
  <c r="F4" i="26"/>
  <c r="D4" i="26"/>
  <c r="F3" i="26"/>
  <c r="D3" i="26"/>
  <c r="F2" i="26"/>
  <c r="D2" i="26"/>
  <c r="F83" i="25"/>
  <c r="D83" i="25"/>
  <c r="F82" i="25"/>
  <c r="D82" i="25"/>
  <c r="F81" i="25"/>
  <c r="D81" i="25"/>
  <c r="F80" i="25"/>
  <c r="D80" i="25"/>
  <c r="F79" i="25"/>
  <c r="D79" i="25"/>
  <c r="F78" i="25"/>
  <c r="D78" i="25"/>
  <c r="F77" i="25"/>
  <c r="D77" i="25"/>
  <c r="F76" i="25"/>
  <c r="D76" i="25"/>
  <c r="F75" i="25"/>
  <c r="D75" i="25"/>
  <c r="F74" i="25"/>
  <c r="D74" i="25"/>
  <c r="F73" i="25"/>
  <c r="D73" i="25"/>
  <c r="F72" i="25"/>
  <c r="D72" i="25"/>
  <c r="F71" i="25"/>
  <c r="D71" i="25"/>
  <c r="F70" i="25"/>
  <c r="D70" i="25"/>
  <c r="F69" i="25"/>
  <c r="D69" i="25"/>
  <c r="F68" i="25"/>
  <c r="D68" i="25"/>
  <c r="F67" i="25"/>
  <c r="D67" i="25"/>
  <c r="F66" i="25"/>
  <c r="D66" i="25"/>
  <c r="F65" i="25"/>
  <c r="D65" i="25"/>
  <c r="F64" i="25"/>
  <c r="D64" i="25"/>
  <c r="F63" i="25"/>
  <c r="D63" i="25"/>
  <c r="F62" i="25"/>
  <c r="D62" i="25"/>
  <c r="F61" i="25"/>
  <c r="D61" i="25"/>
  <c r="F60" i="25"/>
  <c r="D60" i="25"/>
  <c r="F59" i="25"/>
  <c r="D59" i="25"/>
  <c r="F58" i="25"/>
  <c r="D58" i="25"/>
  <c r="F57" i="25"/>
  <c r="D57" i="25"/>
  <c r="F56" i="25"/>
  <c r="D56" i="25"/>
  <c r="F55" i="25"/>
  <c r="D55" i="25"/>
  <c r="F54" i="25"/>
  <c r="D54" i="25"/>
  <c r="F53" i="25"/>
  <c r="D53" i="25"/>
  <c r="F52" i="25"/>
  <c r="D52" i="25"/>
  <c r="F51" i="25"/>
  <c r="D51" i="25"/>
  <c r="F50" i="25"/>
  <c r="D50" i="25"/>
  <c r="F49" i="25"/>
  <c r="D49" i="25"/>
  <c r="F48" i="25"/>
  <c r="D48" i="25"/>
  <c r="F47" i="25"/>
  <c r="D47" i="25"/>
  <c r="F46" i="25"/>
  <c r="D46" i="25"/>
  <c r="F45" i="25"/>
  <c r="D45" i="25"/>
  <c r="F44" i="25"/>
  <c r="D44" i="25"/>
  <c r="F43" i="25"/>
  <c r="D43" i="25"/>
  <c r="F42" i="25"/>
  <c r="D42" i="25"/>
  <c r="F41" i="25"/>
  <c r="D41" i="25"/>
  <c r="F40" i="25"/>
  <c r="D40" i="25"/>
  <c r="F39" i="25"/>
  <c r="D39" i="25"/>
  <c r="F38" i="25"/>
  <c r="D38" i="25"/>
  <c r="F37" i="25"/>
  <c r="D37" i="25"/>
  <c r="F36" i="25"/>
  <c r="D36" i="25"/>
  <c r="F35" i="25"/>
  <c r="D35" i="25"/>
  <c r="F34" i="25"/>
  <c r="D34" i="25"/>
  <c r="F33" i="25"/>
  <c r="D33" i="25"/>
  <c r="F32" i="25"/>
  <c r="D32" i="25"/>
  <c r="F31" i="25"/>
  <c r="D31" i="25"/>
  <c r="F30" i="25"/>
  <c r="D30" i="25"/>
  <c r="F29" i="25"/>
  <c r="D29" i="25"/>
  <c r="F28" i="25"/>
  <c r="D28" i="25"/>
  <c r="F27" i="25"/>
  <c r="D27" i="25"/>
  <c r="F26" i="25"/>
  <c r="D26" i="25"/>
  <c r="F25" i="25"/>
  <c r="D25" i="25"/>
  <c r="F24" i="25"/>
  <c r="D24" i="25"/>
  <c r="F23" i="25"/>
  <c r="D23" i="25"/>
  <c r="F22" i="25"/>
  <c r="D22" i="25"/>
  <c r="F21" i="25"/>
  <c r="D21" i="25"/>
  <c r="F20" i="25"/>
  <c r="D20" i="25"/>
  <c r="F19" i="25"/>
  <c r="D19" i="25"/>
  <c r="F18" i="25"/>
  <c r="D18" i="25"/>
  <c r="F17" i="25"/>
  <c r="D17" i="25"/>
  <c r="F16" i="25"/>
  <c r="D16" i="25"/>
  <c r="F15" i="25"/>
  <c r="D15" i="25"/>
  <c r="F14" i="25"/>
  <c r="D14" i="25"/>
  <c r="F13" i="25"/>
  <c r="D13" i="25"/>
  <c r="F12" i="25"/>
  <c r="D12" i="25"/>
  <c r="F11" i="25"/>
  <c r="D11" i="25"/>
  <c r="F10" i="25"/>
  <c r="D10" i="25"/>
  <c r="F9" i="25"/>
  <c r="D9" i="25"/>
  <c r="F8" i="25"/>
  <c r="D8" i="25"/>
  <c r="F7" i="25"/>
  <c r="D7" i="25"/>
  <c r="F6" i="25"/>
  <c r="D6" i="25"/>
  <c r="F5" i="25"/>
  <c r="D5" i="25"/>
  <c r="F4" i="25"/>
  <c r="D4" i="25"/>
  <c r="D3" i="25"/>
  <c r="D2" i="25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I26" i="22"/>
  <c r="H26" i="22"/>
  <c r="G26" i="22"/>
  <c r="I25" i="22"/>
  <c r="H25" i="22"/>
  <c r="G25" i="22"/>
  <c r="I24" i="22"/>
  <c r="H24" i="22"/>
  <c r="G24" i="22"/>
  <c r="I23" i="22"/>
  <c r="H23" i="22"/>
  <c r="G23" i="22"/>
  <c r="I22" i="22"/>
  <c r="H22" i="22"/>
  <c r="G22" i="22"/>
  <c r="I21" i="22"/>
  <c r="H21" i="22"/>
  <c r="G21" i="22"/>
  <c r="I20" i="22"/>
  <c r="H20" i="22"/>
  <c r="G20" i="22"/>
  <c r="I19" i="22"/>
  <c r="H19" i="22"/>
  <c r="G19" i="22"/>
  <c r="I18" i="22"/>
  <c r="H18" i="22"/>
  <c r="G18" i="22"/>
  <c r="I17" i="22"/>
  <c r="H17" i="22"/>
  <c r="G17" i="22"/>
  <c r="I16" i="22"/>
  <c r="H16" i="22"/>
  <c r="G16" i="22"/>
  <c r="I15" i="22"/>
  <c r="H15" i="22"/>
  <c r="G15" i="22"/>
  <c r="I14" i="22"/>
  <c r="H14" i="22"/>
  <c r="G14" i="22"/>
  <c r="I13" i="22"/>
  <c r="H13" i="22"/>
  <c r="G13" i="22"/>
  <c r="I12" i="22"/>
  <c r="H12" i="22"/>
  <c r="G12" i="22"/>
  <c r="I11" i="22"/>
  <c r="H11" i="22"/>
  <c r="G11" i="22"/>
  <c r="O7" i="22"/>
  <c r="G7" i="22"/>
  <c r="H7" i="22" s="1"/>
  <c r="O6" i="22"/>
  <c r="P6" i="22" s="1"/>
  <c r="G6" i="22"/>
  <c r="H6" i="22" s="1"/>
  <c r="A12" i="44" l="1"/>
  <c r="F9" i="27"/>
  <c r="I27" i="22"/>
  <c r="H27" i="22" s="1"/>
  <c r="E5" i="27"/>
  <c r="D5" i="27"/>
  <c r="F7" i="27"/>
  <c r="G27" i="22"/>
  <c r="F8" i="27"/>
  <c r="F13" i="27"/>
  <c r="F11" i="27"/>
  <c r="F12" i="27"/>
  <c r="F10" i="27"/>
  <c r="O5" i="22"/>
  <c r="Q5" i="22" s="1"/>
  <c r="G5" i="22"/>
  <c r="I5" i="22" s="1"/>
  <c r="H9" i="21"/>
  <c r="H10" i="21" s="1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7" i="2"/>
  <c r="F17" i="2"/>
  <c r="E17" i="2"/>
  <c r="D17" i="2"/>
  <c r="C17" i="2"/>
  <c r="B17" i="2"/>
  <c r="J15" i="2"/>
  <c r="I15" i="2"/>
  <c r="J14" i="2"/>
  <c r="I14" i="2"/>
  <c r="J13" i="2"/>
  <c r="I13" i="2"/>
  <c r="J12" i="2"/>
  <c r="I12" i="2"/>
  <c r="J11" i="2"/>
  <c r="I11" i="2"/>
  <c r="J10" i="2"/>
  <c r="I10" i="2"/>
  <c r="K24" i="47" l="1"/>
  <c r="A13" i="44"/>
  <c r="P5" i="22"/>
  <c r="H5" i="22"/>
  <c r="G8" i="22"/>
  <c r="K25" i="47" l="1"/>
  <c r="A14" i="44"/>
  <c r="J8" i="44" s="1"/>
  <c r="P7" i="22"/>
  <c r="P8" i="22" s="1"/>
  <c r="O8" i="22" s="1"/>
  <c r="H8" i="22"/>
  <c r="K8" i="44" l="1"/>
  <c r="L8" i="44"/>
  <c r="I8" i="44"/>
  <c r="K26" i="47"/>
  <c r="A15" i="44"/>
  <c r="K27" i="47" l="1"/>
  <c r="A16" i="44"/>
  <c r="L10" i="44" s="1"/>
  <c r="K28" i="47" l="1"/>
  <c r="A17" i="44"/>
  <c r="K29" i="47" l="1"/>
  <c r="A18" i="44"/>
  <c r="K30" i="47" l="1"/>
  <c r="A19" i="44"/>
  <c r="K31" i="47" l="1"/>
  <c r="A20" i="44"/>
  <c r="K32" i="47" l="1"/>
  <c r="A21" i="44"/>
  <c r="K33" i="47" l="1"/>
  <c r="A22" i="44"/>
  <c r="K34" i="47" l="1"/>
  <c r="A23" i="44"/>
  <c r="K35" i="47" l="1"/>
  <c r="A24" i="44"/>
  <c r="K36" i="47" l="1"/>
  <c r="A25" i="44"/>
  <c r="K37" i="47" l="1"/>
  <c r="A26" i="44"/>
  <c r="K38" i="47" l="1"/>
  <c r="A27" i="44"/>
  <c r="A28" i="44" l="1"/>
  <c r="K40" i="47" l="1"/>
  <c r="A29" i="44"/>
  <c r="K41" i="47" l="1"/>
  <c r="A30" i="44"/>
  <c r="K42" i="47" l="1"/>
  <c r="A31" i="44"/>
  <c r="K43" i="47" l="1"/>
  <c r="A32" i="44"/>
  <c r="K44" i="47" l="1"/>
  <c r="A33" i="44"/>
  <c r="K45" i="47" l="1"/>
  <c r="A34" i="44"/>
  <c r="K46" i="47" l="1"/>
  <c r="A35" i="44"/>
  <c r="A36" i="44" l="1"/>
  <c r="K48" i="47" l="1"/>
  <c r="A37" i="44"/>
  <c r="K49" i="47" l="1"/>
  <c r="A39" i="44"/>
  <c r="K50" i="47" l="1"/>
  <c r="A40" i="44"/>
  <c r="K51" i="47" l="1"/>
  <c r="A41" i="44"/>
  <c r="K52" i="47" l="1"/>
  <c r="A42" i="44"/>
  <c r="K53" i="47" l="1"/>
  <c r="A43" i="44"/>
  <c r="K54" i="47" l="1"/>
  <c r="A44" i="44"/>
  <c r="K55" i="47" l="1"/>
  <c r="A45" i="44"/>
  <c r="K56" i="47" l="1"/>
  <c r="A46" i="44"/>
  <c r="A47" i="44" l="1"/>
  <c r="K58" i="47" l="1"/>
  <c r="A48" i="44"/>
  <c r="K59" i="47" l="1"/>
  <c r="A49" i="44"/>
  <c r="K60" i="47" l="1"/>
  <c r="A50" i="44"/>
  <c r="K61" i="47" l="1"/>
  <c r="A51" i="44"/>
  <c r="K62" i="47" l="1"/>
  <c r="A52" i="44"/>
  <c r="K63" i="47" l="1"/>
  <c r="A53" i="44"/>
  <c r="K64" i="47" l="1"/>
  <c r="A54" i="44"/>
  <c r="K65" i="47" l="1"/>
  <c r="A55" i="44"/>
  <c r="K66" i="47" l="1"/>
  <c r="A56" i="44"/>
  <c r="K67" i="47" l="1"/>
  <c r="A57" i="44"/>
  <c r="A58" i="44" l="1"/>
  <c r="K69" i="47" l="1"/>
  <c r="A59" i="44"/>
  <c r="K70" i="47" l="1"/>
  <c r="A60" i="44"/>
  <c r="K71" i="47" l="1"/>
  <c r="A61" i="44"/>
  <c r="K72" i="47" l="1"/>
  <c r="A62" i="44"/>
  <c r="K73" i="47" l="1"/>
  <c r="A63" i="44"/>
  <c r="K74" i="47" l="1"/>
  <c r="A64" i="44"/>
  <c r="K75" i="47" l="1"/>
  <c r="A65" i="44"/>
  <c r="K76" i="47" l="1"/>
  <c r="A66" i="44"/>
  <c r="K77" i="47" l="1"/>
  <c r="A67" i="44"/>
  <c r="K78" i="47" l="1"/>
  <c r="A68" i="44"/>
  <c r="A69" i="44" l="1"/>
  <c r="K80" i="47" l="1"/>
  <c r="A70" i="44"/>
  <c r="K81" i="47" l="1"/>
  <c r="A71" i="44"/>
  <c r="K82" i="47" l="1"/>
  <c r="A72" i="44"/>
  <c r="K83" i="47" l="1"/>
  <c r="A73" i="44"/>
  <c r="K84" i="47" l="1"/>
  <c r="A74" i="44"/>
  <c r="A75" i="44" l="1"/>
  <c r="A76" i="44" l="1"/>
  <c r="A77" i="44" l="1"/>
  <c r="A78" i="44" l="1"/>
  <c r="A79" i="44" l="1"/>
  <c r="A80" i="44" l="1"/>
  <c r="A81" i="44" l="1"/>
  <c r="A82" i="44" l="1"/>
  <c r="A83" i="44" l="1"/>
  <c r="I4" i="44" l="1"/>
  <c r="K2" i="44"/>
  <c r="J5" i="44"/>
  <c r="I2" i="44"/>
  <c r="L5" i="44"/>
  <c r="J4" i="44"/>
  <c r="J2" i="44"/>
  <c r="J3" i="44"/>
  <c r="K4" i="44"/>
  <c r="K3" i="44"/>
  <c r="L3" i="44"/>
  <c r="I3" i="44"/>
  <c r="L4" i="44"/>
  <c r="L2" i="44"/>
  <c r="I6" i="44"/>
  <c r="K6" i="44"/>
  <c r="K5" i="44"/>
  <c r="J6" i="44"/>
  <c r="L7" i="44"/>
  <c r="I5" i="44"/>
  <c r="J7" i="44"/>
  <c r="L6" i="44"/>
  <c r="K7" i="44"/>
  <c r="I7" i="44"/>
  <c r="K9" i="44"/>
  <c r="I9" i="44"/>
  <c r="L9" i="44"/>
  <c r="J9" i="44"/>
  <c r="R5" i="44"/>
  <c r="Q5" i="44"/>
  <c r="J11" i="44"/>
  <c r="P4" i="44"/>
  <c r="Q2" i="44"/>
  <c r="P9" i="44"/>
  <c r="O4" i="44"/>
  <c r="L11" i="44"/>
  <c r="Q4" i="44"/>
  <c r="J10" i="44"/>
  <c r="Q8" i="44"/>
  <c r="K10" i="44"/>
  <c r="R8" i="44"/>
  <c r="Q10" i="44"/>
  <c r="O9" i="44"/>
  <c r="O8" i="44"/>
  <c r="O6" i="44"/>
  <c r="P11" i="44"/>
  <c r="Q11" i="44"/>
  <c r="Q6" i="44"/>
  <c r="O7" i="44"/>
  <c r="R4" i="44"/>
  <c r="R10" i="44"/>
  <c r="I10" i="44"/>
  <c r="I11" i="44"/>
  <c r="P5" i="44"/>
  <c r="R6" i="44"/>
  <c r="P7" i="44"/>
  <c r="K11" i="44"/>
  <c r="O11" i="44"/>
  <c r="Q9" i="44"/>
  <c r="O3" i="44"/>
  <c r="R7" i="44"/>
  <c r="P10" i="44"/>
  <c r="P8" i="44"/>
  <c r="Q7" i="44"/>
  <c r="P2" i="44"/>
  <c r="Q3" i="44"/>
  <c r="O5" i="44"/>
  <c r="R9" i="44"/>
  <c r="P3" i="44"/>
  <c r="R11" i="44"/>
  <c r="O2" i="44"/>
  <c r="R2" i="44"/>
  <c r="R3" i="44"/>
  <c r="O10" i="44"/>
  <c r="P6" i="44"/>
</calcChain>
</file>

<file path=xl/sharedStrings.xml><?xml version="1.0" encoding="utf-8"?>
<sst xmlns="http://schemas.openxmlformats.org/spreadsheetml/2006/main" count="2912" uniqueCount="1238">
  <si>
    <t>Nombre</t>
  </si>
  <si>
    <t>CUADRO 1</t>
  </si>
  <si>
    <t>Costa Rica. Población total por sexo y tasa de crecimiento, 1864 - 2022</t>
  </si>
  <si>
    <t>CUADRO 2</t>
  </si>
  <si>
    <t>Costa Rica. Distribución porcentual de la población por grupos de edad y relación de dependencia demográfica, 1950 - 2022</t>
  </si>
  <si>
    <t>CUADRO 3</t>
  </si>
  <si>
    <t>Costa Rica. Población total por sexo, distribución relativa y relación hombre - mujer, según grupos quinquenales de edad 2022</t>
  </si>
  <si>
    <t>CUADRO 4</t>
  </si>
  <si>
    <t>Costa Rica. Población total y tasa de crecimiento, según provincia, 2011 - 2022</t>
  </si>
  <si>
    <t>CUADRO 5</t>
  </si>
  <si>
    <t>Costa Rica. Cantones con mayor tasa de crecimiento de población 2011 - 2022</t>
  </si>
  <si>
    <t>CUADRO 6</t>
  </si>
  <si>
    <t>Costa Rica. Cantones con menor tasa de crecimiento de población 2011 - 2022</t>
  </si>
  <si>
    <t>CUADRO 7</t>
  </si>
  <si>
    <t>Costa Rica. Cantones con densidad de población superior a mil habitantes por kilómetro cuadrado 2000 - 2022</t>
  </si>
  <si>
    <t>CUADRO 8</t>
  </si>
  <si>
    <t>CUADRO 9</t>
  </si>
  <si>
    <t>Costa Rica. Total de viviendas, tasa de crecimiento, viviendas individuales ocupadas y promedio de habitantes por vivienda individual ocupada 1963 - 2022</t>
  </si>
  <si>
    <t>CUADRO 10</t>
  </si>
  <si>
    <t>Costa Rica. Total de viviendas, distribución porcentual y tasa de crecimiento, según provincia, 2011 - 2022</t>
  </si>
  <si>
    <t>CUADRO 11</t>
  </si>
  <si>
    <t>Costa Rica. Población total por sexo, total de viviendas por ocupación y promedio de ocupantes, según provincia y cantón, 2022</t>
  </si>
  <si>
    <t>Año</t>
  </si>
  <si>
    <t>Población total</t>
  </si>
  <si>
    <t>Hombres</t>
  </si>
  <si>
    <t>Mujeres</t>
  </si>
  <si>
    <r>
      <t>Tasa de crecimiento</t>
    </r>
    <r>
      <rPr>
        <b/>
        <vertAlign val="superscript"/>
        <sz val="10"/>
        <color rgb="FF000000"/>
        <rFont val="Open Sans Condensed regular"/>
      </rPr>
      <t>1/</t>
    </r>
  </si>
  <si>
    <t>-</t>
  </si>
  <si>
    <t>1/ Tasa de crecimiento promedio anual por cien.</t>
  </si>
  <si>
    <t>Costa Rica. Distribución de la población por grupos de edad y relación de dependencia demográfica, 1950 - 2022</t>
  </si>
  <si>
    <t>Menos de 15 años</t>
  </si>
  <si>
    <t>De 15 a 64 años</t>
  </si>
  <si>
    <t>De 65 años y más</t>
  </si>
  <si>
    <r>
      <t>Relación de dependencia demográfica</t>
    </r>
    <r>
      <rPr>
        <b/>
        <vertAlign val="superscript"/>
        <sz val="10"/>
        <color theme="1"/>
        <rFont val="Open Sans Condensed regular"/>
      </rPr>
      <t>1/</t>
    </r>
  </si>
  <si>
    <t>Costa Rica. Población total por sexo, distribución relativa y relación hombre - mujer, según grupos quinquenales de edad, 2022</t>
  </si>
  <si>
    <t>Grupos de edad</t>
  </si>
  <si>
    <t>Total</t>
  </si>
  <si>
    <t>Distribución relativa</t>
  </si>
  <si>
    <r>
      <t>Relación hombre mujer</t>
    </r>
    <r>
      <rPr>
        <b/>
        <vertAlign val="superscript"/>
        <sz val="10"/>
        <color theme="1"/>
        <rFont val="Open Sans Condensed regular"/>
      </rPr>
      <t>1/</t>
    </r>
  </si>
  <si>
    <t>0 a 4</t>
  </si>
  <si>
    <t>5 a 9</t>
  </si>
  <si>
    <t>10 a 14</t>
  </si>
  <si>
    <t>15 a 19</t>
  </si>
  <si>
    <t>20 a 24</t>
  </si>
  <si>
    <t>25 a 29</t>
  </si>
  <si>
    <t>30 a 34</t>
  </si>
  <si>
    <t>35 a 39</t>
  </si>
  <si>
    <t xml:space="preserve">40 a 44 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</si>
  <si>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</si>
  <si>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</si>
  <si>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</si>
  <si>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</si>
  <si>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</si>
  <si>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</si>
  <si>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</si>
  <si>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</si>
  <si>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y más</t>
  </si>
  <si>
    <t>1/ Relación hombre mujer = (hombres/mujeres)*100</t>
  </si>
  <si>
    <t>Costa Rica: Población total y tasa de crecimiento, según provincia, 2011 - 2022</t>
  </si>
  <si>
    <t>Provincia</t>
  </si>
  <si>
    <r>
      <t>Tasa de crecimiento</t>
    </r>
    <r>
      <rPr>
        <vertAlign val="superscript"/>
        <sz val="11"/>
        <color theme="1"/>
        <rFont val="Open Sans Condensed bold"/>
      </rPr>
      <t>1/</t>
    </r>
  </si>
  <si>
    <t>Costa Rica</t>
  </si>
  <si>
    <t>San José</t>
  </si>
  <si>
    <t>Alajuela</t>
  </si>
  <si>
    <t>Cartago</t>
  </si>
  <si>
    <t>Heredia</t>
  </si>
  <si>
    <t>Guanacaste</t>
  </si>
  <si>
    <t xml:space="preserve">Puntarenas </t>
  </si>
  <si>
    <t>Limón</t>
  </si>
  <si>
    <t xml:space="preserve"> 1/  Tasa de crecimiento promedio anual por cien.</t>
  </si>
  <si>
    <t>ORDENA</t>
  </si>
  <si>
    <t>PC</t>
  </si>
  <si>
    <t>CRECIMIENTO</t>
  </si>
  <si>
    <t>MAYOR CRECMIENTO</t>
  </si>
  <si>
    <t>MENOR CRECIMIENTO</t>
  </si>
  <si>
    <t>CANTONES</t>
  </si>
  <si>
    <t>DISTRITOS</t>
  </si>
  <si>
    <t>2011 AJUSTADO CON PC=216 QUITADO DE PC=203</t>
  </si>
  <si>
    <t>ID_PC*P02 Sexo tabulación cruzada</t>
  </si>
  <si>
    <t>Hombre</t>
  </si>
  <si>
    <t>Mujer</t>
  </si>
  <si>
    <t>PC CON PC=216</t>
  </si>
  <si>
    <t>HOMBRES</t>
  </si>
  <si>
    <t>MUJERES</t>
  </si>
  <si>
    <t>TOTAL</t>
  </si>
  <si>
    <t>Recuento</t>
  </si>
  <si>
    <t>10101</t>
  </si>
  <si>
    <t/>
  </si>
  <si>
    <t>P02 Sexo</t>
  </si>
  <si>
    <t>Escazú</t>
  </si>
  <si>
    <t>10102</t>
  </si>
  <si>
    <t>Desamparados</t>
  </si>
  <si>
    <t>10103</t>
  </si>
  <si>
    <t>ID_PC</t>
  </si>
  <si>
    <t>Puriscal</t>
  </si>
  <si>
    <t>10104</t>
  </si>
  <si>
    <t>Tarrazú</t>
  </si>
  <si>
    <t>10105</t>
  </si>
  <si>
    <t>Aserrí</t>
  </si>
  <si>
    <t>10106</t>
  </si>
  <si>
    <t>Mora</t>
  </si>
  <si>
    <t>10107</t>
  </si>
  <si>
    <t>Goicoechea</t>
  </si>
  <si>
    <t>10108</t>
  </si>
  <si>
    <t>Santa Ana</t>
  </si>
  <si>
    <t>10109</t>
  </si>
  <si>
    <t>Alajuelita</t>
  </si>
  <si>
    <t>10110</t>
  </si>
  <si>
    <t>Vázquez de Coronado</t>
  </si>
  <si>
    <t>10111</t>
  </si>
  <si>
    <t>Acosta</t>
  </si>
  <si>
    <t>10201</t>
  </si>
  <si>
    <t>Tibás</t>
  </si>
  <si>
    <t>10202</t>
  </si>
  <si>
    <t>Moravia</t>
  </si>
  <si>
    <t>10203</t>
  </si>
  <si>
    <t>Montes de Oca</t>
  </si>
  <si>
    <t>10301</t>
  </si>
  <si>
    <t>Turrubares</t>
  </si>
  <si>
    <t>10302</t>
  </si>
  <si>
    <t>Dota</t>
  </si>
  <si>
    <t>10303</t>
  </si>
  <si>
    <t>Curridabat</t>
  </si>
  <si>
    <t>10304</t>
  </si>
  <si>
    <t>Pérez Zeledón</t>
  </si>
  <si>
    <t>10305</t>
  </si>
  <si>
    <t>León Cortés Castro</t>
  </si>
  <si>
    <t>10306</t>
  </si>
  <si>
    <t>10307</t>
  </si>
  <si>
    <t>San Ramón</t>
  </si>
  <si>
    <t>10308</t>
  </si>
  <si>
    <t>Grecia</t>
  </si>
  <si>
    <t>10309</t>
  </si>
  <si>
    <t>San Mateo</t>
  </si>
  <si>
    <t>10310</t>
  </si>
  <si>
    <t>Atenas</t>
  </si>
  <si>
    <t>10311</t>
  </si>
  <si>
    <t>Naranjo</t>
  </si>
  <si>
    <t>10312</t>
  </si>
  <si>
    <t>Palmares</t>
  </si>
  <si>
    <t>10313</t>
  </si>
  <si>
    <t>Poás</t>
  </si>
  <si>
    <t>10401</t>
  </si>
  <si>
    <t>Orotina</t>
  </si>
  <si>
    <t>10402</t>
  </si>
  <si>
    <t>San Carlos</t>
  </si>
  <si>
    <t>10403</t>
  </si>
  <si>
    <t>Zarcero</t>
  </si>
  <si>
    <t>10404</t>
  </si>
  <si>
    <t>Valverde Vega</t>
  </si>
  <si>
    <t>10405</t>
  </si>
  <si>
    <t>Upala</t>
  </si>
  <si>
    <t>10406</t>
  </si>
  <si>
    <t>Los Chiles</t>
  </si>
  <si>
    <t>10407</t>
  </si>
  <si>
    <t>Guatuso</t>
  </si>
  <si>
    <t>10408</t>
  </si>
  <si>
    <t>10409</t>
  </si>
  <si>
    <t>Paraíso</t>
  </si>
  <si>
    <t>10501</t>
  </si>
  <si>
    <t>La Unión</t>
  </si>
  <si>
    <t>10502</t>
  </si>
  <si>
    <t>Jiménez</t>
  </si>
  <si>
    <t>10503</t>
  </si>
  <si>
    <t>Turrialba</t>
  </si>
  <si>
    <t>10601</t>
  </si>
  <si>
    <t>Alvarado</t>
  </si>
  <si>
    <t>10602</t>
  </si>
  <si>
    <t>Oreamuno</t>
  </si>
  <si>
    <t>10603</t>
  </si>
  <si>
    <t>El Guarco</t>
  </si>
  <si>
    <t>10604</t>
  </si>
  <si>
    <t>10605</t>
  </si>
  <si>
    <t>Barva</t>
  </si>
  <si>
    <t>10606</t>
  </si>
  <si>
    <t>Santo Domingo</t>
  </si>
  <si>
    <t>10607</t>
  </si>
  <si>
    <t>Santa Bárbara</t>
  </si>
  <si>
    <t>10701</t>
  </si>
  <si>
    <t>San Rafael</t>
  </si>
  <si>
    <t>10702</t>
  </si>
  <si>
    <t>San Isidro</t>
  </si>
  <si>
    <t>10703</t>
  </si>
  <si>
    <t>Belén</t>
  </si>
  <si>
    <t>10704</t>
  </si>
  <si>
    <t>Flores</t>
  </si>
  <si>
    <t>10705</t>
  </si>
  <si>
    <t>San Pablo</t>
  </si>
  <si>
    <t>10801</t>
  </si>
  <si>
    <t>Sarapiquí</t>
  </si>
  <si>
    <t>10802</t>
  </si>
  <si>
    <t>Liberia</t>
  </si>
  <si>
    <t>10803</t>
  </si>
  <si>
    <t>Nicoya</t>
  </si>
  <si>
    <t>10804</t>
  </si>
  <si>
    <t>Santa Cruz</t>
  </si>
  <si>
    <t>10805</t>
  </si>
  <si>
    <t>Bagaces</t>
  </si>
  <si>
    <t>10806</t>
  </si>
  <si>
    <t>Carrillo</t>
  </si>
  <si>
    <t>10807</t>
  </si>
  <si>
    <t>Cañas</t>
  </si>
  <si>
    <t>10901</t>
  </si>
  <si>
    <t>Abangares</t>
  </si>
  <si>
    <t>10902</t>
  </si>
  <si>
    <t>Tilarán</t>
  </si>
  <si>
    <t>10903</t>
  </si>
  <si>
    <t>Nandayure</t>
  </si>
  <si>
    <t>10904</t>
  </si>
  <si>
    <t>La Cruz</t>
  </si>
  <si>
    <t>10905</t>
  </si>
  <si>
    <t>Hojancha</t>
  </si>
  <si>
    <t>10906</t>
  </si>
  <si>
    <t>Puntarenas</t>
  </si>
  <si>
    <t>11001</t>
  </si>
  <si>
    <t>Esparza</t>
  </si>
  <si>
    <t>11002</t>
  </si>
  <si>
    <t>Buenos Aires</t>
  </si>
  <si>
    <t>11003</t>
  </si>
  <si>
    <t>Montes de Oro</t>
  </si>
  <si>
    <t>11004</t>
  </si>
  <si>
    <t>Osa</t>
  </si>
  <si>
    <t>11005</t>
  </si>
  <si>
    <t>Aguirre</t>
  </si>
  <si>
    <t>11101</t>
  </si>
  <si>
    <t>Golfito</t>
  </si>
  <si>
    <t>11102</t>
  </si>
  <si>
    <t>Coto Brus</t>
  </si>
  <si>
    <t>11103</t>
  </si>
  <si>
    <t>Parrita</t>
  </si>
  <si>
    <t>11104</t>
  </si>
  <si>
    <t>Corredores</t>
  </si>
  <si>
    <t>11105</t>
  </si>
  <si>
    <t>Garabito</t>
  </si>
  <si>
    <t>11201</t>
  </si>
  <si>
    <t>11202</t>
  </si>
  <si>
    <t>Pococí</t>
  </si>
  <si>
    <t>11203</t>
  </si>
  <si>
    <t>Siquirres</t>
  </si>
  <si>
    <t>11204</t>
  </si>
  <si>
    <t>Talamanca</t>
  </si>
  <si>
    <t>11205</t>
  </si>
  <si>
    <t>Matina</t>
  </si>
  <si>
    <t>11301</t>
  </si>
  <si>
    <t>Guácimo</t>
  </si>
  <si>
    <t>11302</t>
  </si>
  <si>
    <t>11303</t>
  </si>
  <si>
    <t>11304</t>
  </si>
  <si>
    <t>11305</t>
  </si>
  <si>
    <t>11401</t>
  </si>
  <si>
    <t>11402</t>
  </si>
  <si>
    <t>11403</t>
  </si>
  <si>
    <t>11501</t>
  </si>
  <si>
    <t>11502</t>
  </si>
  <si>
    <t>11503</t>
  </si>
  <si>
    <t>11504</t>
  </si>
  <si>
    <t>11601</t>
  </si>
  <si>
    <t>11602</t>
  </si>
  <si>
    <t>11603</t>
  </si>
  <si>
    <t>11604</t>
  </si>
  <si>
    <t>11605</t>
  </si>
  <si>
    <t>11701</t>
  </si>
  <si>
    <t>11702</t>
  </si>
  <si>
    <t>11703</t>
  </si>
  <si>
    <t>11801</t>
  </si>
  <si>
    <t>11802</t>
  </si>
  <si>
    <t>11803</t>
  </si>
  <si>
    <t>11804</t>
  </si>
  <si>
    <t>11901</t>
  </si>
  <si>
    <t>11902</t>
  </si>
  <si>
    <t>11903</t>
  </si>
  <si>
    <t>11904</t>
  </si>
  <si>
    <t>11905</t>
  </si>
  <si>
    <t>11906</t>
  </si>
  <si>
    <t>11907</t>
  </si>
  <si>
    <t>11908</t>
  </si>
  <si>
    <t>11909</t>
  </si>
  <si>
    <t>11910</t>
  </si>
  <si>
    <t>11911</t>
  </si>
  <si>
    <t>12001</t>
  </si>
  <si>
    <t>12002</t>
  </si>
  <si>
    <t>12003</t>
  </si>
  <si>
    <t>12004</t>
  </si>
  <si>
    <t>12005</t>
  </si>
  <si>
    <t>12006</t>
  </si>
  <si>
    <t>20101</t>
  </si>
  <si>
    <t>20102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</si>
  <si>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</si>
  <si>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</si>
  <si>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</si>
  <si>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</si>
  <si>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</si>
  <si>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</si>
  <si>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</si>
  <si>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</si>
  <si>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</si>
  <si>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</si>
  <si>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</si>
  <si>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</si>
  <si>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</si>
  <si>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</si>
  <si>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</si>
  <si>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</si>
  <si>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</si>
  <si>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</si>
  <si>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</si>
  <si>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</si>
  <si>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</si>
  <si>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</si>
  <si>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</si>
  <si>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</si>
  <si>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</si>
  <si>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</si>
  <si>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</si>
  <si>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</si>
  <si>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</si>
  <si>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</si>
  <si>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</si>
  <si>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</si>
  <si>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</si>
  <si>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20401</t>
  </si>
  <si>
    <t>20402</t>
  </si>
  <si>
    <t>20403</t>
  </si>
  <si>
    <t>20501</t>
  </si>
  <si>
    <t>20502</t>
  </si>
  <si>
    <t>20503</t>
  </si>
  <si>
    <t>20504</t>
  </si>
  <si>
    <t>20505</t>
  </si>
  <si>
    <t>20506</t>
  </si>
  <si>
    <t>20507</t>
  </si>
  <si>
    <t>20508</t>
  </si>
  <si>
    <t>20601</t>
  </si>
  <si>
    <t>20602</t>
  </si>
  <si>
    <t>20603</t>
  </si>
  <si>
    <t>20604</t>
  </si>
  <si>
    <t>20605</t>
  </si>
  <si>
    <t>20606</t>
  </si>
  <si>
    <t>20607</t>
  </si>
  <si>
    <t>20608</t>
  </si>
  <si>
    <t>20701</t>
  </si>
  <si>
    <t>20702</t>
  </si>
  <si>
    <t>20703</t>
  </si>
  <si>
    <t>20704</t>
  </si>
  <si>
    <t>20705</t>
  </si>
  <si>
    <t>20706</t>
  </si>
  <si>
    <t>20707</t>
  </si>
  <si>
    <t>20801</t>
  </si>
  <si>
    <t>20802</t>
  </si>
  <si>
    <t>20803</t>
  </si>
  <si>
    <t>20804</t>
  </si>
  <si>
    <t>20805</t>
  </si>
  <si>
    <t>20901</t>
  </si>
  <si>
    <t>20902</t>
  </si>
  <si>
    <t>20903</t>
  </si>
  <si>
    <t>20904</t>
  </si>
  <si>
    <t>20905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</si>
  <si>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</si>
  <si>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</si>
  <si>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</si>
  <si>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</si>
  <si>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</si>
  <si>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</si>
  <si>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</si>
  <si>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</si>
  <si>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</si>
  <si>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</si>
  <si>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</si>
  <si>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</si>
  <si>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</si>
  <si>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21101</t>
  </si>
  <si>
    <t>21102</t>
  </si>
  <si>
    <t>21103</t>
  </si>
  <si>
    <t>21104</t>
  </si>
  <si>
    <t>21105</t>
  </si>
  <si>
    <t>21106</t>
  </si>
  <si>
    <t>21107</t>
  </si>
  <si>
    <t>21201</t>
  </si>
  <si>
    <t>21202</t>
  </si>
  <si>
    <t>21203</t>
  </si>
  <si>
    <t>21204</t>
  </si>
  <si>
    <t>21205</t>
  </si>
  <si>
    <t>21301</t>
  </si>
  <si>
    <t>21302</t>
  </si>
  <si>
    <t>21303</t>
  </si>
  <si>
    <t>21304</t>
  </si>
  <si>
    <t>21305</t>
  </si>
  <si>
    <t>21306</t>
  </si>
  <si>
    <t>21307</t>
  </si>
  <si>
    <t>21401</t>
  </si>
  <si>
    <t>21402</t>
  </si>
  <si>
    <t>21403</t>
  </si>
  <si>
    <t>21404</t>
  </si>
  <si>
    <t>21501</t>
  </si>
  <si>
    <t>21502</t>
  </si>
  <si>
    <t>21503</t>
  </si>
  <si>
    <t>21504</t>
  </si>
  <si>
    <t>30101</t>
  </si>
  <si>
    <t>30102</t>
  </si>
  <si>
    <t>30103</t>
  </si>
  <si>
    <t>30104</t>
  </si>
  <si>
    <t>30105</t>
  </si>
  <si>
    <t>30106</t>
  </si>
  <si>
    <t>30107</t>
  </si>
  <si>
    <t>30108</t>
  </si>
  <si>
    <t>30109</t>
  </si>
  <si>
    <t>30110</t>
  </si>
  <si>
    <t>30111</t>
  </si>
  <si>
    <t>30201</t>
  </si>
  <si>
    <t>30202</t>
  </si>
  <si>
    <t>30203</t>
  </si>
  <si>
    <t>30204</t>
  </si>
  <si>
    <t>30205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</si>
  <si>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</si>
  <si>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</si>
  <si>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</si>
  <si>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</si>
  <si>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</si>
  <si>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</si>
  <si>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</si>
  <si>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</si>
  <si>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30401</t>
  </si>
  <si>
    <t>30402</t>
  </si>
  <si>
    <t>30403</t>
  </si>
  <si>
    <t>30501</t>
  </si>
  <si>
    <t>30502</t>
  </si>
  <si>
    <t>30503</t>
  </si>
  <si>
    <t>30504</t>
  </si>
  <si>
    <t>30505</t>
  </si>
  <si>
    <t>30506</t>
  </si>
  <si>
    <t>30507</t>
  </si>
  <si>
    <t>30508</t>
  </si>
  <si>
    <t>30509</t>
  </si>
  <si>
    <t>30510</t>
  </si>
  <si>
    <t>30511</t>
  </si>
  <si>
    <t>30512</t>
  </si>
  <si>
    <t>30601</t>
  </si>
  <si>
    <t>30602</t>
  </si>
  <si>
    <t>30603</t>
  </si>
  <si>
    <t>30701</t>
  </si>
  <si>
    <t>30702</t>
  </si>
  <si>
    <t>30703</t>
  </si>
  <si>
    <t>30704</t>
  </si>
  <si>
    <t>30705</t>
  </si>
  <si>
    <t>30801</t>
  </si>
  <si>
    <t>30802</t>
  </si>
  <si>
    <t>30803</t>
  </si>
  <si>
    <t>30804</t>
  </si>
  <si>
    <t>40101</t>
  </si>
  <si>
    <t>40102</t>
  </si>
  <si>
    <t>40103</t>
  </si>
  <si>
    <t>40104</t>
  </si>
  <si>
    <t>40105</t>
  </si>
  <si>
    <t>40201</t>
  </si>
  <si>
    <t>40202</t>
  </si>
  <si>
    <t>40203</t>
  </si>
  <si>
    <t>40204</t>
  </si>
  <si>
    <t>40205</t>
  </si>
  <si>
    <t>40206</t>
  </si>
  <si>
    <t>40301</t>
  </si>
  <si>
    <t>40302</t>
  </si>
  <si>
    <t>40303</t>
  </si>
  <si>
    <t>40304</t>
  </si>
  <si>
    <t>40305</t>
  </si>
  <si>
    <t>40306</t>
  </si>
  <si>
    <t>40307</t>
  </si>
  <si>
    <t>40308</t>
  </si>
  <si>
    <t>40401</t>
  </si>
  <si>
    <t>40402</t>
  </si>
  <si>
    <t>40403</t>
  </si>
  <si>
    <t>40404</t>
  </si>
  <si>
    <t>40405</t>
  </si>
  <si>
    <t>40406</t>
  </si>
  <si>
    <t>40501</t>
  </si>
  <si>
    <t>40502</t>
  </si>
  <si>
    <t>40503</t>
  </si>
  <si>
    <t>40504</t>
  </si>
  <si>
    <t>40505</t>
  </si>
  <si>
    <t>40601</t>
  </si>
  <si>
    <t>40602</t>
  </si>
  <si>
    <t>40603</t>
  </si>
  <si>
    <t>40604</t>
  </si>
  <si>
    <t>40701</t>
  </si>
  <si>
    <t>40702</t>
  </si>
  <si>
    <t>40703</t>
  </si>
  <si>
    <t>40801</t>
  </si>
  <si>
    <t>40802</t>
  </si>
  <si>
    <t>40803</t>
  </si>
  <si>
    <t>40901</t>
  </si>
  <si>
    <t>40902</t>
  </si>
  <si>
    <t>41001</t>
  </si>
  <si>
    <t>41002</t>
  </si>
  <si>
    <t>41003</t>
  </si>
  <si>
    <t>41004</t>
  </si>
  <si>
    <t>41005</t>
  </si>
  <si>
    <t>50101</t>
  </si>
  <si>
    <t>50102</t>
  </si>
  <si>
    <t>50103</t>
  </si>
  <si>
    <t>50104</t>
  </si>
  <si>
    <t>50105</t>
  </si>
  <si>
    <t>50201</t>
  </si>
  <si>
    <t>50202</t>
  </si>
  <si>
    <t>50203</t>
  </si>
  <si>
    <t>50204</t>
  </si>
  <si>
    <t>50205</t>
  </si>
  <si>
    <t>50206</t>
  </si>
  <si>
    <t>50207</t>
  </si>
  <si>
    <t>50301</t>
  </si>
  <si>
    <t>50302</t>
  </si>
  <si>
    <t>50303</t>
  </si>
  <si>
    <t>50304</t>
  </si>
  <si>
    <t>50305</t>
  </si>
  <si>
    <t>50306</t>
  </si>
  <si>
    <t>50307</t>
  </si>
  <si>
    <t>50308</t>
  </si>
  <si>
    <t>50309</t>
  </si>
  <si>
    <t>50401</t>
  </si>
  <si>
    <t>50402</t>
  </si>
  <si>
    <t>50403</t>
  </si>
  <si>
    <t>50404</t>
  </si>
  <si>
    <t>50501</t>
  </si>
  <si>
    <t>50502</t>
  </si>
  <si>
    <t>50503</t>
  </si>
  <si>
    <t>50504</t>
  </si>
  <si>
    <t>50601</t>
  </si>
  <si>
    <t>50602</t>
  </si>
  <si>
    <t>50603</t>
  </si>
  <si>
    <t>50604</t>
  </si>
  <si>
    <t>50605</t>
  </si>
  <si>
    <t>50701</t>
  </si>
  <si>
    <t>50702</t>
  </si>
  <si>
    <t>50703</t>
  </si>
  <si>
    <t>50704</t>
  </si>
  <si>
    <t>50801</t>
  </si>
  <si>
    <t>50802</t>
  </si>
  <si>
    <t>50803</t>
  </si>
  <si>
    <t>50804</t>
  </si>
  <si>
    <t>50805</t>
  </si>
  <si>
    <t>50806</t>
  </si>
  <si>
    <t>50807</t>
  </si>
  <si>
    <t>50901</t>
  </si>
  <si>
    <t>50902</t>
  </si>
  <si>
    <t>50903</t>
  </si>
  <si>
    <t>50904</t>
  </si>
  <si>
    <t>50905</t>
  </si>
  <si>
    <t>50906</t>
  </si>
  <si>
    <t>51001</t>
  </si>
  <si>
    <t>51002</t>
  </si>
  <si>
    <t>51003</t>
  </si>
  <si>
    <t>51004</t>
  </si>
  <si>
    <t>51101</t>
  </si>
  <si>
    <t>51102</t>
  </si>
  <si>
    <t>51103</t>
  </si>
  <si>
    <t>51104</t>
  </si>
  <si>
    <t>60101</t>
  </si>
  <si>
    <t>60102</t>
  </si>
  <si>
    <t>60103</t>
  </si>
  <si>
    <t>60104</t>
  </si>
  <si>
    <t>60105</t>
  </si>
  <si>
    <t>60106</t>
  </si>
  <si>
    <t>60107</t>
  </si>
  <si>
    <t>60108</t>
  </si>
  <si>
    <t>60109</t>
  </si>
  <si>
    <t>60111</t>
  </si>
  <si>
    <t>60112</t>
  </si>
  <si>
    <t>60113</t>
  </si>
  <si>
    <t>60114</t>
  </si>
  <si>
    <t>60115</t>
  </si>
  <si>
    <t>60116</t>
  </si>
  <si>
    <t>60201</t>
  </si>
  <si>
    <t>60202</t>
  </si>
  <si>
    <t>60203</t>
  </si>
  <si>
    <t>60204</t>
  </si>
  <si>
    <t>60205</t>
  </si>
  <si>
    <t>60301</t>
  </si>
  <si>
    <t>60302</t>
  </si>
  <si>
    <t>60303</t>
  </si>
  <si>
    <t>60304</t>
  </si>
  <si>
    <t>60305</t>
  </si>
  <si>
    <t>60306</t>
  </si>
  <si>
    <t>60307</t>
  </si>
  <si>
    <t>60308</t>
  </si>
  <si>
    <t>60309</t>
  </si>
  <si>
    <t>60401</t>
  </si>
  <si>
    <t>60402</t>
  </si>
  <si>
    <t>60403</t>
  </si>
  <si>
    <t>60501</t>
  </si>
  <si>
    <t>60502</t>
  </si>
  <si>
    <t>60503</t>
  </si>
  <si>
    <t>60504</t>
  </si>
  <si>
    <t>60505</t>
  </si>
  <si>
    <t>60601</t>
  </si>
  <si>
    <t>60602</t>
  </si>
  <si>
    <t>60603</t>
  </si>
  <si>
    <t>60701</t>
  </si>
  <si>
    <t>60702</t>
  </si>
  <si>
    <t>60703</t>
  </si>
  <si>
    <t>60704</t>
  </si>
  <si>
    <t>60801</t>
  </si>
  <si>
    <t>60802</t>
  </si>
  <si>
    <t>60803</t>
  </si>
  <si>
    <t>60804</t>
  </si>
  <si>
    <t>60805</t>
  </si>
  <si>
    <t>60901</t>
  </si>
  <si>
    <t>61001</t>
  </si>
  <si>
    <t>61002</t>
  </si>
  <si>
    <t>61003</t>
  </si>
  <si>
    <t>61004</t>
  </si>
  <si>
    <t>61101</t>
  </si>
  <si>
    <t>61102</t>
  </si>
  <si>
    <t>70101</t>
  </si>
  <si>
    <t>70102</t>
  </si>
  <si>
    <t>70103</t>
  </si>
  <si>
    <t>70104</t>
  </si>
  <si>
    <t>70201</t>
  </si>
  <si>
    <t>70202</t>
  </si>
  <si>
    <t>70203</t>
  </si>
  <si>
    <t>70204</t>
  </si>
  <si>
    <t>70205</t>
  </si>
  <si>
    <t>70206</t>
  </si>
  <si>
    <t>70301</t>
  </si>
  <si>
    <t>70302</t>
  </si>
  <si>
    <t>70303</t>
  </si>
  <si>
    <t>70304</t>
  </si>
  <si>
    <t>70305</t>
  </si>
  <si>
    <t>70306</t>
  </si>
  <si>
    <t>70401</t>
  </si>
  <si>
    <t>70402</t>
  </si>
  <si>
    <t>70403</t>
  </si>
  <si>
    <t>70404</t>
  </si>
  <si>
    <t>70501</t>
  </si>
  <si>
    <t>70502</t>
  </si>
  <si>
    <t>70503</t>
  </si>
  <si>
    <t>70601</t>
  </si>
  <si>
    <t>70602</t>
  </si>
  <si>
    <t>70603</t>
  </si>
  <si>
    <t>70604</t>
  </si>
  <si>
    <t>70605</t>
  </si>
  <si>
    <t>Costa Rica. Cantones con mayor crecimiento relativo de población, 2011 - 2022</t>
  </si>
  <si>
    <t>Cantón</t>
  </si>
  <si>
    <t>Población</t>
  </si>
  <si>
    <r>
      <t>Tasa de crecimiento</t>
    </r>
    <r>
      <rPr>
        <b/>
        <vertAlign val="superscript"/>
        <sz val="10"/>
        <color theme="1"/>
        <rFont val="Open Sans Condensed regular"/>
      </rPr>
      <t>1⁄</t>
    </r>
  </si>
  <si>
    <t>Río Cuarto</t>
  </si>
  <si>
    <r>
      <t xml:space="preserve"> 1⁄  Tasa crecimiento promedio anual </t>
    </r>
    <r>
      <rPr>
        <sz val="11"/>
        <color theme="1"/>
        <rFont val="Open Sans Condensed regular"/>
      </rPr>
      <t>por cien.</t>
    </r>
  </si>
  <si>
    <t>Costa Rica. Cantones con menor crecimiento relativo de población, 2011 - 2022</t>
  </si>
  <si>
    <t>INSUMO FACILITADO POR ALEX CAMPOS EL 8 DE JUNIO</t>
  </si>
  <si>
    <t>CÁLCULO DE DENSIDADES</t>
  </si>
  <si>
    <t>COD_UGEC</t>
  </si>
  <si>
    <t>AREA_KM2</t>
  </si>
  <si>
    <t>COD_UGEP</t>
  </si>
  <si>
    <t>NOM_UGEP</t>
  </si>
  <si>
    <t>NOM_UGEC</t>
  </si>
  <si>
    <t>ORDEN</t>
  </si>
  <si>
    <t>KM2</t>
  </si>
  <si>
    <t>Densidad2011</t>
  </si>
  <si>
    <t>Densidad2022</t>
  </si>
  <si>
    <t>D11</t>
  </si>
  <si>
    <t>D22</t>
  </si>
  <si>
    <t>101</t>
  </si>
  <si>
    <t>1</t>
  </si>
  <si>
    <t>San Jose</t>
  </si>
  <si>
    <t>102</t>
  </si>
  <si>
    <t>Escazu</t>
  </si>
  <si>
    <t>103</t>
  </si>
  <si>
    <t>104</t>
  </si>
  <si>
    <t>105</t>
  </si>
  <si>
    <t>Tarrazu</t>
  </si>
  <si>
    <t>106</t>
  </si>
  <si>
    <t>Aserri</t>
  </si>
  <si>
    <t>107</t>
  </si>
  <si>
    <t>108</t>
  </si>
  <si>
    <t>109</t>
  </si>
  <si>
    <t>110</t>
  </si>
  <si>
    <t>111</t>
  </si>
  <si>
    <t>Vasquez de Coronado</t>
  </si>
  <si>
    <t>112</t>
  </si>
  <si>
    <t>113</t>
  </si>
  <si>
    <t>Tibas</t>
  </si>
  <si>
    <t>114</t>
  </si>
  <si>
    <t>115</t>
  </si>
  <si>
    <t>116</t>
  </si>
  <si>
    <t>117</t>
  </si>
  <si>
    <t>118</t>
  </si>
  <si>
    <t>119</t>
  </si>
  <si>
    <t>Perez Zeledon</t>
  </si>
  <si>
    <t>120</t>
  </si>
  <si>
    <t>Leon Cortes</t>
  </si>
  <si>
    <t>201</t>
  </si>
  <si>
    <t>2</t>
  </si>
  <si>
    <t>202</t>
  </si>
  <si>
    <t>San Ramon</t>
  </si>
  <si>
    <t>203</t>
  </si>
  <si>
    <t>204</t>
  </si>
  <si>
    <t>205</t>
  </si>
  <si>
    <t>206</t>
  </si>
  <si>
    <t>207</t>
  </si>
  <si>
    <t>208</t>
  </si>
  <si>
    <t>Poas</t>
  </si>
  <si>
    <t>209</t>
  </si>
  <si>
    <t>210</t>
  </si>
  <si>
    <t>211</t>
  </si>
  <si>
    <t>212</t>
  </si>
  <si>
    <t>213</t>
  </si>
  <si>
    <t>214</t>
  </si>
  <si>
    <t>215</t>
  </si>
  <si>
    <t>216</t>
  </si>
  <si>
    <t>Rio Cuarto</t>
  </si>
  <si>
    <t>301</t>
  </si>
  <si>
    <t>3</t>
  </si>
  <si>
    <t>302</t>
  </si>
  <si>
    <t>Paraiso</t>
  </si>
  <si>
    <t>303</t>
  </si>
  <si>
    <t>La Union</t>
  </si>
  <si>
    <t>304</t>
  </si>
  <si>
    <t>Jimenez</t>
  </si>
  <si>
    <t>305</t>
  </si>
  <si>
    <t>306</t>
  </si>
  <si>
    <t>307</t>
  </si>
  <si>
    <t>308</t>
  </si>
  <si>
    <t>401</t>
  </si>
  <si>
    <t>4</t>
  </si>
  <si>
    <t>402</t>
  </si>
  <si>
    <t>403</t>
  </si>
  <si>
    <t>404</t>
  </si>
  <si>
    <t>Santa Barbara</t>
  </si>
  <si>
    <t>405</t>
  </si>
  <si>
    <t>406</t>
  </si>
  <si>
    <t>407</t>
  </si>
  <si>
    <t>Belen</t>
  </si>
  <si>
    <t>408</t>
  </si>
  <si>
    <t>409</t>
  </si>
  <si>
    <t>410</t>
  </si>
  <si>
    <t>Sarapiqui</t>
  </si>
  <si>
    <t>501</t>
  </si>
  <si>
    <t>5</t>
  </si>
  <si>
    <t>502</t>
  </si>
  <si>
    <t>503</t>
  </si>
  <si>
    <t>504</t>
  </si>
  <si>
    <t>505</t>
  </si>
  <si>
    <t>506</t>
  </si>
  <si>
    <t>Canas</t>
  </si>
  <si>
    <t>507</t>
  </si>
  <si>
    <t>508</t>
  </si>
  <si>
    <t>Tilaran</t>
  </si>
  <si>
    <t>509</t>
  </si>
  <si>
    <t>510</t>
  </si>
  <si>
    <t>511</t>
  </si>
  <si>
    <t>601</t>
  </si>
  <si>
    <t>6</t>
  </si>
  <si>
    <t>602</t>
  </si>
  <si>
    <t>603</t>
  </si>
  <si>
    <t>604</t>
  </si>
  <si>
    <t>605</t>
  </si>
  <si>
    <t>606</t>
  </si>
  <si>
    <t>Quepos</t>
  </si>
  <si>
    <t>607</t>
  </si>
  <si>
    <t>608</t>
  </si>
  <si>
    <t>609</t>
  </si>
  <si>
    <t>610</t>
  </si>
  <si>
    <t>611</t>
  </si>
  <si>
    <t>701</t>
  </si>
  <si>
    <t>7</t>
  </si>
  <si>
    <t>Limon</t>
  </si>
  <si>
    <t>702</t>
  </si>
  <si>
    <t>Pococi</t>
  </si>
  <si>
    <t>703</t>
  </si>
  <si>
    <t>704</t>
  </si>
  <si>
    <t>705</t>
  </si>
  <si>
    <t>706</t>
  </si>
  <si>
    <t>Guacimo</t>
  </si>
  <si>
    <t>Costa Rica. Cantones con densidad de población superior a mil habitantes por kilómetro cuadrado, 2011 - 2022</t>
  </si>
  <si>
    <t>Área en km² del cantón</t>
  </si>
  <si>
    <r>
      <t>Densidad de población</t>
    </r>
    <r>
      <rPr>
        <b/>
        <vertAlign val="superscript"/>
        <sz val="11"/>
        <color theme="1"/>
        <rFont val="Open Sans Condensed regular"/>
      </rPr>
      <t>1/</t>
    </r>
  </si>
  <si>
    <t xml:space="preserve">1/ Densidad de población = población/km² </t>
  </si>
  <si>
    <t>Fuente: INEC-Costa Rica. Censo Nacional de Población 2011 y Estimación de Población 2022.</t>
  </si>
  <si>
    <t>Costa Rica. Cantones con densidad de población inferior a treinta habitantes por kilómetro cuadrado, 2011 - 2022</t>
  </si>
  <si>
    <r>
      <t>Total de viviendas</t>
    </r>
    <r>
      <rPr>
        <vertAlign val="superscript"/>
        <sz val="11"/>
        <color theme="1"/>
        <rFont val="Open Sans Condensed bold"/>
      </rPr>
      <t>1/</t>
    </r>
    <r>
      <rPr>
        <sz val="11"/>
        <color theme="1"/>
        <rFont val="Open Sans Condensed bold"/>
      </rPr>
      <t xml:space="preserve"> </t>
    </r>
  </si>
  <si>
    <t>Viviendas individuales ocupadas</t>
  </si>
  <si>
    <t>Promedio de habitantes por viviendas individuales ocupadas</t>
  </si>
  <si>
    <t>1/ Para el Censo de 1963 solo se cuenta con datos sobre las viviendas individuales ocupadas.</t>
  </si>
  <si>
    <t>Absoluto</t>
  </si>
  <si>
    <t>Relativo</t>
  </si>
  <si>
    <t xml:space="preserve">San José </t>
  </si>
  <si>
    <t>Provincia y cantón</t>
  </si>
  <si>
    <t>Ocupadas</t>
  </si>
  <si>
    <t>Desocupadas</t>
  </si>
  <si>
    <r>
      <t>Promedio de ocupantes</t>
    </r>
    <r>
      <rPr>
        <vertAlign val="superscript"/>
        <sz val="10"/>
        <color theme="1"/>
        <rFont val="Open Sans Condensed regular"/>
      </rPr>
      <t>1/</t>
    </r>
  </si>
  <si>
    <t>Sarchí</t>
  </si>
  <si>
    <t>El Tejar</t>
  </si>
  <si>
    <t>Cuadro 2</t>
  </si>
  <si>
    <t>Costa Rica: Población de Costa Rica nacida en el extranjero, según país de origen
1950 - 2011</t>
  </si>
  <si>
    <t>Para análisis, no diagramar</t>
  </si>
  <si>
    <t>País</t>
  </si>
  <si>
    <t>Censo</t>
  </si>
  <si>
    <t>Tasa crecimiento (1984-2000)</t>
  </si>
  <si>
    <t>Tasa crecimiento (2000-2011)</t>
  </si>
  <si>
    <t>Total País</t>
  </si>
  <si>
    <t>Nacidos en el extranjero</t>
  </si>
  <si>
    <t>Nicaragua</t>
  </si>
  <si>
    <t>Panamá</t>
  </si>
  <si>
    <t>Estados Unidos</t>
  </si>
  <si>
    <t>El Salvador</t>
  </si>
  <si>
    <t xml:space="preserve">Colombia </t>
  </si>
  <si>
    <t>Otros</t>
  </si>
  <si>
    <t>Porcentaje respecto a la población total</t>
  </si>
  <si>
    <t>NOTA: Números en rojo: El cálculo difiere con la publicación del 2000</t>
  </si>
  <si>
    <t>Porcentaje respecto a las personas nacidas en el extranjero</t>
  </si>
  <si>
    <t>Fuente: INEC. Censos Nacionales de Población, 1950 - 2011</t>
  </si>
  <si>
    <t>Frecuencia 2011: P05C Código de País</t>
  </si>
  <si>
    <t>Frecuencia</t>
  </si>
  <si>
    <t>Porcentaje</t>
  </si>
  <si>
    <t>Porcentaje válido</t>
  </si>
  <si>
    <t>Porcentaje acumulado</t>
  </si>
  <si>
    <t>Países para tabulado</t>
  </si>
  <si>
    <t>CANADA</t>
  </si>
  <si>
    <t>ESTADOS UNIDOS</t>
  </si>
  <si>
    <t>MEXICO</t>
  </si>
  <si>
    <t>BELICE</t>
  </si>
  <si>
    <t>EL SALVADOR</t>
  </si>
  <si>
    <t>Colombia</t>
  </si>
  <si>
    <t>GUATEMALA</t>
  </si>
  <si>
    <t>HONDURAS</t>
  </si>
  <si>
    <t>NICARAGUA</t>
  </si>
  <si>
    <t>PANAMA</t>
  </si>
  <si>
    <t>ARGENTINA</t>
  </si>
  <si>
    <t>BOLIVIA</t>
  </si>
  <si>
    <t>BRASIL</t>
  </si>
  <si>
    <t>CHILE</t>
  </si>
  <si>
    <t>COLOMBIA</t>
  </si>
  <si>
    <t>ECUADOR</t>
  </si>
  <si>
    <t>GUAYANA FRANCESA</t>
  </si>
  <si>
    <t>GUYANA</t>
  </si>
  <si>
    <t>PARAGUAY</t>
  </si>
  <si>
    <t>PERU</t>
  </si>
  <si>
    <t>SURINAM</t>
  </si>
  <si>
    <t>URUGUAY</t>
  </si>
  <si>
    <t>VENEZUELA</t>
  </si>
  <si>
    <t>ANTILLAS HOLANDESAS</t>
  </si>
  <si>
    <t>ARUBA</t>
  </si>
  <si>
    <t>BAHAMAS</t>
  </si>
  <si>
    <t>BARBADOS</t>
  </si>
  <si>
    <t>BERMUDAS</t>
  </si>
  <si>
    <t>CUBA</t>
  </si>
  <si>
    <t>CURAZAO</t>
  </si>
  <si>
    <t>DOMINICA</t>
  </si>
  <si>
    <t>GRANADA</t>
  </si>
  <si>
    <t>GUADALUPE</t>
  </si>
  <si>
    <t>HAITI</t>
  </si>
  <si>
    <t>ISLAS CAIMAN</t>
  </si>
  <si>
    <t>JAMAICA</t>
  </si>
  <si>
    <t>PUERTO RICO</t>
  </si>
  <si>
    <t>REPUBLICA DOMINICANA</t>
  </si>
  <si>
    <t>SAN VICENTE Y LAS GRANADINAS</t>
  </si>
  <si>
    <t>TRINIDAD Y TOBAGO</t>
  </si>
  <si>
    <t>ALBANIA</t>
  </si>
  <si>
    <t>ALEMANIA</t>
  </si>
  <si>
    <t>ANDORRA</t>
  </si>
  <si>
    <t>ARMENIA</t>
  </si>
  <si>
    <t>AUSTRIA</t>
  </si>
  <si>
    <t>BELGICA</t>
  </si>
  <si>
    <t>BIELORRUSIA</t>
  </si>
  <si>
    <t>BOSNIA Y HERZEGOVINA</t>
  </si>
  <si>
    <t>BULGARIA</t>
  </si>
  <si>
    <t>CROACIA</t>
  </si>
  <si>
    <t>DINAMARCA</t>
  </si>
  <si>
    <t>ESCOCIA</t>
  </si>
  <si>
    <t>ESLOVAQUIA</t>
  </si>
  <si>
    <t>ESLOVENIA</t>
  </si>
  <si>
    <t>ESPAÑA</t>
  </si>
  <si>
    <t>ESTONIA</t>
  </si>
  <si>
    <t>FINLANDIA</t>
  </si>
  <si>
    <t>FRANCIA</t>
  </si>
  <si>
    <t>GALES</t>
  </si>
  <si>
    <t>GEORGIA</t>
  </si>
  <si>
    <t>GRAN BRETAÑA</t>
  </si>
  <si>
    <t>GRECIA</t>
  </si>
  <si>
    <t>HUNGRIA</t>
  </si>
  <si>
    <t>INGLATERRA</t>
  </si>
  <si>
    <t>IRLANDA</t>
  </si>
  <si>
    <t>ISLANDIA</t>
  </si>
  <si>
    <t>ITALIA</t>
  </si>
  <si>
    <t>KAZAKISTAN</t>
  </si>
  <si>
    <t>KIRGUISISTAN</t>
  </si>
  <si>
    <t>LETONIA</t>
  </si>
  <si>
    <t>LIECHTENSTEIN</t>
  </si>
  <si>
    <t>LITUANIA</t>
  </si>
  <si>
    <t>LUXEMBURGO</t>
  </si>
  <si>
    <t>MOLDAVA</t>
  </si>
  <si>
    <t>MONACO</t>
  </si>
  <si>
    <t>NORUEGA</t>
  </si>
  <si>
    <t>PAISES BAJOS</t>
  </si>
  <si>
    <t>POLONIA</t>
  </si>
  <si>
    <t>PORTUGAL</t>
  </si>
  <si>
    <t>REPUBLICA CHECA</t>
  </si>
  <si>
    <t>RUMANIA</t>
  </si>
  <si>
    <t>RUSIA</t>
  </si>
  <si>
    <t>SERBIA</t>
  </si>
  <si>
    <t>SUECIA</t>
  </si>
  <si>
    <t>SUIZA</t>
  </si>
  <si>
    <t>UCRANIA</t>
  </si>
  <si>
    <t>UZBEKISTAN</t>
  </si>
  <si>
    <t>AFGANISTAN</t>
  </si>
  <si>
    <t>ARABIA SAUDITA</t>
  </si>
  <si>
    <t>BANGLADESH</t>
  </si>
  <si>
    <t>CHINA</t>
  </si>
  <si>
    <t>CHIPRE</t>
  </si>
  <si>
    <t>REPUBLICA POPULAR DEMOCRATICA DE COREA</t>
  </si>
  <si>
    <t>REPUBLICA DE COREA</t>
  </si>
  <si>
    <t>EMIRATOS ARABES UNIDOS</t>
  </si>
  <si>
    <t>FILIPINAS</t>
  </si>
  <si>
    <t>HONG KONG</t>
  </si>
  <si>
    <t>INDIA</t>
  </si>
  <si>
    <t>INDONESIA</t>
  </si>
  <si>
    <t>IRAK</t>
  </si>
  <si>
    <t>IRAN</t>
  </si>
  <si>
    <t>ISRAEL</t>
  </si>
  <si>
    <t>JAPON</t>
  </si>
  <si>
    <t>JORDANIA</t>
  </si>
  <si>
    <t>KUWAIT</t>
  </si>
  <si>
    <t>LAOS</t>
  </si>
  <si>
    <t>LIBANO</t>
  </si>
  <si>
    <t>MACAO</t>
  </si>
  <si>
    <t>MALAYSIA</t>
  </si>
  <si>
    <t>NEPAL</t>
  </si>
  <si>
    <t>OMAN</t>
  </si>
  <si>
    <t>PAKISTAN</t>
  </si>
  <si>
    <t>QATAR</t>
  </si>
  <si>
    <t>SINGAPUR</t>
  </si>
  <si>
    <t>SIRIA</t>
  </si>
  <si>
    <t>SRI LANKA</t>
  </si>
  <si>
    <t>TAIWAN</t>
  </si>
  <si>
    <t>TAILANDIA</t>
  </si>
  <si>
    <t>TURQUIA</t>
  </si>
  <si>
    <t>UNION SOVIETICA</t>
  </si>
  <si>
    <t>VIETNAM</t>
  </si>
  <si>
    <t>YEMEN</t>
  </si>
  <si>
    <t>ANGOLA</t>
  </si>
  <si>
    <t>ARGELIA</t>
  </si>
  <si>
    <t>BURKINA FASO</t>
  </si>
  <si>
    <t>BURUNDI</t>
  </si>
  <si>
    <t>CABO VERDE</t>
  </si>
  <si>
    <t>CAMERUN</t>
  </si>
  <si>
    <t>CHAD</t>
  </si>
  <si>
    <t>CONGO</t>
  </si>
  <si>
    <t>COSTA DE MARFIL</t>
  </si>
  <si>
    <t>EGIPTO</t>
  </si>
  <si>
    <t>ETIOPIA</t>
  </si>
  <si>
    <t>GABON</t>
  </si>
  <si>
    <t>GHANA</t>
  </si>
  <si>
    <t>GUINEA BISSAU</t>
  </si>
  <si>
    <t>KENIA</t>
  </si>
  <si>
    <t>LIBERIA</t>
  </si>
  <si>
    <t>LIBIA</t>
  </si>
  <si>
    <t>MADAGASCAR</t>
  </si>
  <si>
    <t>MARRUECOS</t>
  </si>
  <si>
    <t>MAURICIO</t>
  </si>
  <si>
    <t>MOZAMBIQUE</t>
  </si>
  <si>
    <t>NIGERIA</t>
  </si>
  <si>
    <t>REPUBLICA DEMOCRATICA DEL CONGO</t>
  </si>
  <si>
    <t>RUANDA</t>
  </si>
  <si>
    <t>SIERRA LEONA</t>
  </si>
  <si>
    <t>SOMALIA</t>
  </si>
  <si>
    <t>SUDAFRICA</t>
  </si>
  <si>
    <t>TANZANIA</t>
  </si>
  <si>
    <t>TOGO</t>
  </si>
  <si>
    <t>TUNISIA</t>
  </si>
  <si>
    <t>UGANDA</t>
  </si>
  <si>
    <t>ZIMBABWE</t>
  </si>
  <si>
    <t>AUSTRALIA</t>
  </si>
  <si>
    <t>GUAM</t>
  </si>
  <si>
    <t>NUEVA ZELANDA</t>
  </si>
  <si>
    <t>PAPUA NUEVA GUINEA</t>
  </si>
  <si>
    <t>SAMOA</t>
  </si>
  <si>
    <t>TUVALU</t>
  </si>
  <si>
    <t>VANUATU</t>
  </si>
  <si>
    <t>Perdidos</t>
  </si>
  <si>
    <t>Tabla de contingencia P03 Edad * P02 Sexo</t>
  </si>
  <si>
    <t>P03 Edad</t>
  </si>
  <si>
    <t>Cálculo</t>
  </si>
  <si>
    <t>Proyección</t>
  </si>
  <si>
    <t xml:space="preserve">Grupo de edad </t>
  </si>
  <si>
    <t>Razón de dependencia</t>
  </si>
  <si>
    <t>1: 0-4 años</t>
  </si>
  <si>
    <t>0</t>
  </si>
  <si>
    <t>De 0 a 14</t>
  </si>
  <si>
    <t>2: 5-9 años</t>
  </si>
  <si>
    <t>De 15 a 64</t>
  </si>
  <si>
    <t>3: 10-14 años</t>
  </si>
  <si>
    <t>De 65 y más</t>
  </si>
  <si>
    <t>4: 15-19 años</t>
  </si>
  <si>
    <t>5: 20-24 años</t>
  </si>
  <si>
    <t>6: 25-29 años</t>
  </si>
  <si>
    <t xml:space="preserve">Hombre </t>
  </si>
  <si>
    <t>7: 30-34 años</t>
  </si>
  <si>
    <t>8: 35-39 años</t>
  </si>
  <si>
    <t>9: 40-44 años</t>
  </si>
  <si>
    <t>8</t>
  </si>
  <si>
    <t>10: 45-49 años</t>
  </si>
  <si>
    <t>9</t>
  </si>
  <si>
    <t>11: 50-54 años</t>
  </si>
  <si>
    <t>10</t>
  </si>
  <si>
    <t>12: 55-59 años</t>
  </si>
  <si>
    <t>11</t>
  </si>
  <si>
    <t>13: 60-64 años</t>
  </si>
  <si>
    <t>12</t>
  </si>
  <si>
    <t>14: 65-69 años</t>
  </si>
  <si>
    <t>13</t>
  </si>
  <si>
    <t>15: 70-74 años</t>
  </si>
  <si>
    <t>14</t>
  </si>
  <si>
    <t>16: 75-79 años</t>
  </si>
  <si>
    <t>15</t>
  </si>
  <si>
    <t>17: 80-84 años</t>
  </si>
  <si>
    <t>16</t>
  </si>
  <si>
    <t>18: 85-89 años</t>
  </si>
  <si>
    <t>17</t>
  </si>
  <si>
    <t>19: 90-94 años</t>
  </si>
  <si>
    <t>18</t>
  </si>
  <si>
    <t>20: 95 años y más</t>
  </si>
  <si>
    <t>19</t>
  </si>
  <si>
    <t>20</t>
  </si>
  <si>
    <t>21</t>
  </si>
  <si>
    <t>75 y más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</si>
  <si>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</si>
  <si>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</si>
  <si>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</si>
  <si>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</si>
  <si>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</si>
  <si>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</si>
  <si>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</si>
  <si>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</si>
  <si>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</si>
  <si>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</si>
  <si>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</si>
  <si>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</si>
  <si>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</si>
  <si>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</si>
  <si>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</si>
  <si>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</si>
  <si>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</si>
  <si>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</si>
  <si>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</si>
  <si>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</si>
  <si>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</si>
  <si>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</si>
  <si>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</si>
  <si>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</si>
  <si>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</si>
  <si>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</si>
  <si>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</si>
  <si>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</si>
  <si>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</si>
  <si>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</si>
  <si>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</si>
  <si>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</si>
  <si>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</si>
  <si>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</si>
  <si>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</si>
  <si>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</si>
  <si>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</si>
  <si>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</si>
  <si>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</si>
  <si>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</si>
  <si>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</si>
  <si>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</si>
  <si>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</si>
  <si>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</si>
  <si>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</si>
  <si>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</si>
  <si>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</si>
  <si>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</si>
  <si>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</si>
  <si>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</si>
  <si>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</si>
  <si>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</si>
  <si>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</si>
  <si>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</si>
  <si>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</si>
  <si>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</si>
  <si>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</si>
  <si>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</si>
  <si>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</si>
  <si>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</si>
  <si>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</si>
  <si>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</si>
  <si>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</si>
  <si>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</si>
  <si>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</si>
  <si>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</si>
  <si>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</si>
  <si>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</si>
  <si>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</si>
  <si>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</si>
  <si>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</si>
  <si>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</si>
  <si>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</si>
  <si>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</si>
  <si>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</si>
  <si>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</si>
  <si>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</si>
  <si>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</si>
  <si>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</si>
  <si>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Cantones 2000</t>
  </si>
  <si>
    <t>Cantones 2011</t>
  </si>
  <si>
    <t>tasa de crecimiento</t>
  </si>
  <si>
    <t>113: Tibás</t>
  </si>
  <si>
    <t>101: San José</t>
  </si>
  <si>
    <t>608: Coto Brus</t>
  </si>
  <si>
    <t>115: Montes de Oca</t>
  </si>
  <si>
    <t>108: Goicoechea</t>
  </si>
  <si>
    <t>305: Turrialba</t>
  </si>
  <si>
    <t>120: León Cortés</t>
  </si>
  <si>
    <t>304: Jiménez</t>
  </si>
  <si>
    <t>701: Limón</t>
  </si>
  <si>
    <t>117: Dota</t>
  </si>
  <si>
    <t>118: Curridabat</t>
  </si>
  <si>
    <t>103: Desamparados</t>
  </si>
  <si>
    <t>102: Escazú</t>
  </si>
  <si>
    <t>112: Acosta</t>
  </si>
  <si>
    <t>703: Siquirres</t>
  </si>
  <si>
    <t>506: Cañas</t>
  </si>
  <si>
    <t>302: Paraíso</t>
  </si>
  <si>
    <t>111: Vázquez de Coronado</t>
  </si>
  <si>
    <t>508: Tilarán</t>
  </si>
  <si>
    <t>407: Belén</t>
  </si>
  <si>
    <t>119: Pérez Zeledón</t>
  </si>
  <si>
    <t>511: Hojancha</t>
  </si>
  <si>
    <t>110: Alajuelita</t>
  </si>
  <si>
    <t>507: Abangares</t>
  </si>
  <si>
    <t>212: Valverde Vega</t>
  </si>
  <si>
    <t>509: Nandayure</t>
  </si>
  <si>
    <t>301: Cartago</t>
  </si>
  <si>
    <t>601: Puntarenas</t>
  </si>
  <si>
    <t>610: Corredores</t>
  </si>
  <si>
    <t>211: Alfaro Ruíz</t>
  </si>
  <si>
    <t>104: Puriscal</t>
  </si>
  <si>
    <t>603: Buenos Aires</t>
  </si>
  <si>
    <t>114: Moravia</t>
  </si>
  <si>
    <t>116: Turrubares</t>
  </si>
  <si>
    <t>205: Atenas</t>
  </si>
  <si>
    <t>206: Naranjo</t>
  </si>
  <si>
    <t>605: Osa</t>
  </si>
  <si>
    <t>705: Matina</t>
  </si>
  <si>
    <t>201: Alajuela</t>
  </si>
  <si>
    <t>204: San Mateo</t>
  </si>
  <si>
    <t>105: Tarrazú</t>
  </si>
  <si>
    <t>403: Santo Domingo</t>
  </si>
  <si>
    <t>607: Golfito</t>
  </si>
  <si>
    <t>604: Montes de Oro</t>
  </si>
  <si>
    <t>510: La Cruz</t>
  </si>
  <si>
    <t>307: Oreamuno</t>
  </si>
  <si>
    <t>207: Palmares</t>
  </si>
  <si>
    <t>213: Upala</t>
  </si>
  <si>
    <t>106: Aserrí</t>
  </si>
  <si>
    <t>203: Grecia</t>
  </si>
  <si>
    <t>208: Poás</t>
  </si>
  <si>
    <t>401: Heredia</t>
  </si>
  <si>
    <t>202: San Ramón</t>
  </si>
  <si>
    <t>706: Guácimo</t>
  </si>
  <si>
    <t>704: Talamanca</t>
  </si>
  <si>
    <t>215: Guatuso</t>
  </si>
  <si>
    <t>306: Alvarado</t>
  </si>
  <si>
    <t>602: Esparza</t>
  </si>
  <si>
    <t>214: Los Chiles</t>
  </si>
  <si>
    <t>502: Nicoya</t>
  </si>
  <si>
    <t>107: Mora</t>
  </si>
  <si>
    <t>702: Pococí</t>
  </si>
  <si>
    <t>504: Bagaces</t>
  </si>
  <si>
    <t>405: San Rafael</t>
  </si>
  <si>
    <t>308: El Guarco</t>
  </si>
  <si>
    <t>404: Santa Bárbara</t>
  </si>
  <si>
    <t>303: La Union</t>
  </si>
  <si>
    <t>402: Barva</t>
  </si>
  <si>
    <t>410: Sarapiquí</t>
  </si>
  <si>
    <t>406: San Isidro</t>
  </si>
  <si>
    <t>210: San Carlos</t>
  </si>
  <si>
    <t>209: Orotina</t>
  </si>
  <si>
    <t>609: Parrita</t>
  </si>
  <si>
    <t>408: Flores</t>
  </si>
  <si>
    <t>606: Aguirre</t>
  </si>
  <si>
    <t>409: San Pablo</t>
  </si>
  <si>
    <t>501: Liberia</t>
  </si>
  <si>
    <t>503: Santa Cruz</t>
  </si>
  <si>
    <t>505: Carrillo</t>
  </si>
  <si>
    <t>109: Santa Ana</t>
  </si>
  <si>
    <t>611: Garabito</t>
  </si>
  <si>
    <t>Kilómetros cuadrados</t>
  </si>
  <si>
    <t>Población 2000</t>
  </si>
  <si>
    <t>Densidad 2000</t>
  </si>
  <si>
    <t>Población 2011</t>
  </si>
  <si>
    <t>Densidad 2011</t>
  </si>
  <si>
    <t>Cuadro 10</t>
  </si>
  <si>
    <t>Costa Rica: Población de 5 años y más por característica migratoria reciente, saldo y tasas de migración neta (2006-2011), según provincia.</t>
  </si>
  <si>
    <t>Población de 
5 años y más</t>
  </si>
  <si>
    <t>No migrantes</t>
  </si>
  <si>
    <t>Inmigrantes internos</t>
  </si>
  <si>
    <t>Emigrantes internos</t>
  </si>
  <si>
    <t>Saldo neto</t>
  </si>
  <si>
    <t>Tasa de migración neta</t>
  </si>
  <si>
    <t>Inmigrantes extranjeros</t>
  </si>
  <si>
    <t>Matriz Migración</t>
  </si>
  <si>
    <t>Provincia residencia actual</t>
  </si>
  <si>
    <t>Provincia residencia hace 5 años</t>
  </si>
  <si>
    <t>Extranjeros</t>
  </si>
  <si>
    <t>Emigrantes</t>
  </si>
  <si>
    <t>Población incial</t>
  </si>
  <si>
    <t>Inmigrantes</t>
  </si>
  <si>
    <t>Población final</t>
  </si>
  <si>
    <t>Población media</t>
  </si>
  <si>
    <t>Saldo de migración neta</t>
  </si>
  <si>
    <t>No migrantes a/</t>
  </si>
  <si>
    <t>Inmigrantes internos b/</t>
  </si>
  <si>
    <t>Emigrantes internos c/</t>
  </si>
  <si>
    <t>Saldo de migración neta d/</t>
  </si>
  <si>
    <t>Tasa de migración neta e/</t>
  </si>
  <si>
    <t>Inmigrantes extranjeros f/</t>
  </si>
  <si>
    <t>a⁄ Persona que reside en la misma provincia que hace 5 años (2006)</t>
  </si>
  <si>
    <t>b/ Reside en una provincia distinta a la de hace 5 años (2006)</t>
  </si>
  <si>
    <t>c/ Se fue a una provincia diferente a la hace 5 años (2006)</t>
  </si>
  <si>
    <t>d/   Saldo de migración neta = Inmigrantes - Emigrantes</t>
  </si>
  <si>
    <t>e/ Tasa de migración neta = ((saldo de migración neta /5)/Población media del periodo) *1000</t>
  </si>
  <si>
    <t>f/ Personas que hace 5 años (2006) residían en otro país</t>
  </si>
  <si>
    <t> </t>
  </si>
  <si>
    <t>CUADRO 6.2</t>
  </si>
  <si>
    <t>Costa Rica. Población total grandes grupos de edad y ritmo de crecimiento de la población, según provincia y cantón, 2022</t>
  </si>
  <si>
    <t>Ritmo de crecimiento 2011-2022</t>
  </si>
  <si>
    <t>De 65 y más años</t>
  </si>
  <si>
    <t>Costa Rica. Cantones con densidad de población inferior a treinta habitantes por kilómetro cuadrado 2000 - 2022</t>
  </si>
  <si>
    <t>1⁄ Es la relación entre personas de 14 años o menos y de 65 años y más de edad, respecto a la población de 15 a 64 años.</t>
  </si>
  <si>
    <t>Costa Rica. Total de viviendas, tasa de crecimiento, viviendas individuales ocupadas y promedio de habitantes por vivienda individual ocupada, 1963 - 2022</t>
  </si>
  <si>
    <r>
      <t>Tasa de crecimiento</t>
    </r>
    <r>
      <rPr>
        <vertAlign val="superscript"/>
        <sz val="11"/>
        <color theme="1"/>
        <rFont val="Open Sans Condensed bold"/>
      </rPr>
      <t>2/</t>
    </r>
  </si>
  <si>
    <t>2/ Tasa de crecimiento promedio anual por cien.</t>
  </si>
  <si>
    <t>Fuente: INEC-Costa Rica. Censos Nacionales de Vivienda 1963 - 2011 y Estimación de Población y Vivienda 2022.</t>
  </si>
  <si>
    <t>Viviendas individuales</t>
  </si>
  <si>
    <t>1/ Promedio ocupantes = población en viviendas individuales ocupadas / viviendas individuales ocupadas.</t>
  </si>
  <si>
    <t>Fuente: INEC-Costa Rica. Censo Nacional de Población 2011 y Estimación de Población y Vivienda 2022.</t>
  </si>
  <si>
    <t>Fuente: INEC-Costa Rica. Censos Nacionales de Población, 1864 - 2011 y Estimación de Población y Vivienda 2022.</t>
  </si>
  <si>
    <t>Fuente: INEC-Costa Rica. Censos Nacionales de Población 1950 - 2011 y Estimación de Población y Vivienda 2022.</t>
  </si>
  <si>
    <t>Fuente: INEC-Costa Rica. Estimación de Población y Vivienda 2022.</t>
  </si>
  <si>
    <t>Fuente: INEC-Costa Rica. Censo Nacional de Vivienda 2011 y Estimación de Población y Vivienda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</si>
</sst>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\ ###\ ###"/>
    <numFmt numFmtId="166" formatCode="###0"/>
    <numFmt numFmtId="167" formatCode="####.0"/>
    <numFmt numFmtId="168" formatCode="###\ ###\ ###"/>
    <numFmt numFmtId="169" formatCode="###0.00"/>
    <numFmt numFmtId="170" formatCode="###\ ###\ ###.00"/>
    <numFmt numFmtId="171" formatCode="[$-10C0A]#\ ###\ ###"/>
    <numFmt numFmtId="172" formatCode="[$-10C0A]0.00"/>
    <numFmt numFmtId="173" formatCode="#,##0.0"/>
  </numFmts>
  <fonts count="4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 Condensed"/>
    </font>
    <font>
      <b/>
      <sz val="10"/>
      <color theme="1"/>
      <name val="Open Sans Condensed regular"/>
    </font>
    <font>
      <sz val="10"/>
      <color theme="1"/>
      <name val="Open Sans Condensed regular"/>
    </font>
    <font>
      <b/>
      <vertAlign val="superscript"/>
      <sz val="10"/>
      <color theme="1"/>
      <name val="Open Sans Condensed regular"/>
    </font>
    <font>
      <sz val="11"/>
      <color theme="1"/>
      <name val="Open Sans Condensed regular"/>
    </font>
    <font>
      <b/>
      <sz val="10"/>
      <color rgb="FF000000"/>
      <name val="Open Sans Condensed regular"/>
    </font>
    <font>
      <sz val="10"/>
      <color rgb="FF000000"/>
      <name val="Open Sans Condensed regular"/>
    </font>
    <font>
      <sz val="10"/>
      <name val="Open Sans Condensed regular"/>
    </font>
    <font>
      <b/>
      <sz val="10"/>
      <color indexed="8"/>
      <name val="Open Sans Condensed regular"/>
    </font>
    <font>
      <sz val="10"/>
      <color indexed="8"/>
      <name val="Open Sans Condensed regular"/>
    </font>
    <font>
      <b/>
      <sz val="11"/>
      <color theme="1"/>
      <name val="Open Sans Condensed regular"/>
    </font>
    <font>
      <b/>
      <vertAlign val="superscript"/>
      <sz val="10"/>
      <color rgb="FF000000"/>
      <name val="Open Sans Condensed regular"/>
    </font>
    <font>
      <vertAlign val="superscript"/>
      <sz val="10"/>
      <color theme="1"/>
      <name val="Open Sans Condensed regular"/>
    </font>
    <font>
      <sz val="11"/>
      <color theme="1"/>
      <name val="Open Sans Condensed bold"/>
    </font>
    <font>
      <sz val="12"/>
      <name val="Open Sans Condensed bold"/>
    </font>
    <font>
      <sz val="11"/>
      <color rgb="FF000000"/>
      <name val="Open Sans Condensed"/>
    </font>
    <font>
      <sz val="11"/>
      <name val="Open Sans Condensed regular"/>
    </font>
    <font>
      <b/>
      <vertAlign val="superscript"/>
      <sz val="11"/>
      <color theme="1"/>
      <name val="Open Sans Condensed regular"/>
    </font>
    <font>
      <b/>
      <sz val="11"/>
      <color rgb="FF000000"/>
      <name val="Open Sans Condensed regular"/>
    </font>
    <font>
      <sz val="11"/>
      <color rgb="FF000000"/>
      <name val="Open Sans Condensed regular"/>
    </font>
    <font>
      <b/>
      <sz val="11"/>
      <name val="Open Sans Condensed regular"/>
    </font>
    <font>
      <sz val="11"/>
      <color rgb="FF000000"/>
      <name val="Open Sans Condensed Bold"/>
    </font>
    <font>
      <sz val="11"/>
      <name val="Calibri"/>
      <family val="2"/>
      <scheme val="minor"/>
    </font>
    <font>
      <vertAlign val="superscript"/>
      <sz val="11"/>
      <color theme="1"/>
      <name val="Open Sans Condensed bold"/>
    </font>
    <font>
      <sz val="11"/>
      <name val="Open Sans Condensed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DBE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DBE1"/>
        <bgColor rgb="FF000000"/>
      </patternFill>
    </fill>
    <fill>
      <patternFill patternType="solid">
        <fgColor rgb="FFC5D9F1"/>
        <bgColor rgb="FF000000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theme="3" tint="0.399945066682943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rgb="FF538DD5"/>
      </top>
      <bottom/>
      <diagonal/>
    </border>
    <border>
      <left/>
      <right/>
      <top/>
      <bottom style="medium">
        <color rgb="FF000000"/>
      </bottom>
      <diagonal/>
    </border>
  </borders>
  <cellStyleXfs count="11">
    <xf numFmtId="0" fontId="0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20" fillId="0" borderId="0" applyNumberFormat="0" applyFill="0" applyBorder="0" applyAlignment="0" applyProtection="0"/>
    <xf numFmtId="0" fontId="12" fillId="0" borderId="0"/>
  </cellStyleXfs>
  <cellXfs count="391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 applyAlignment="1">
      <alignment vertical="center"/>
    </xf>
    <xf numFmtId="0" fontId="7" fillId="0" borderId="0" xfId="1"/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164" fontId="6" fillId="2" borderId="8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164" fontId="7" fillId="2" borderId="8" xfId="1" applyNumberFormat="1" applyFill="1" applyBorder="1"/>
    <xf numFmtId="164" fontId="0" fillId="2" borderId="9" xfId="0" applyNumberForma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2" borderId="6" xfId="0" applyNumberFormat="1" applyFont="1" applyFill="1" applyBorder="1"/>
    <xf numFmtId="164" fontId="5" fillId="2" borderId="10" xfId="0" applyNumberFormat="1" applyFont="1" applyFill="1" applyBorder="1"/>
    <xf numFmtId="0" fontId="4" fillId="0" borderId="1" xfId="0" applyFont="1" applyBorder="1"/>
    <xf numFmtId="164" fontId="4" fillId="3" borderId="0" xfId="0" applyNumberFormat="1" applyFont="1" applyFill="1" applyAlignment="1">
      <alignment horizontal="right"/>
    </xf>
    <xf numFmtId="0" fontId="7" fillId="0" borderId="0" xfId="2"/>
    <xf numFmtId="0" fontId="9" fillId="0" borderId="0" xfId="2" applyFont="1" applyAlignment="1">
      <alignment horizontal="left" vertical="top" wrapText="1"/>
    </xf>
    <xf numFmtId="165" fontId="0" fillId="0" borderId="0" xfId="0" applyNumberFormat="1"/>
    <xf numFmtId="0" fontId="11" fillId="0" borderId="0" xfId="1" applyFont="1"/>
    <xf numFmtId="0" fontId="12" fillId="0" borderId="0" xfId="3"/>
    <xf numFmtId="0" fontId="8" fillId="0" borderId="0" xfId="3" applyFont="1" applyAlignment="1">
      <alignment horizontal="center" vertical="center" wrapText="1"/>
    </xf>
    <xf numFmtId="0" fontId="12" fillId="0" borderId="0" xfId="3" applyAlignment="1">
      <alignment horizontal="center" vertical="center"/>
    </xf>
    <xf numFmtId="166" fontId="13" fillId="0" borderId="2" xfId="3" applyNumberFormat="1" applyFont="1" applyBorder="1" applyAlignment="1">
      <alignment horizontal="center" vertical="center"/>
    </xf>
    <xf numFmtId="166" fontId="13" fillId="0" borderId="2" xfId="3" applyNumberFormat="1" applyFont="1" applyBorder="1" applyAlignment="1">
      <alignment horizontal="center" vertical="center" wrapText="1"/>
    </xf>
    <xf numFmtId="166" fontId="13" fillId="0" borderId="2" xfId="3" applyNumberFormat="1" applyFont="1" applyBorder="1" applyAlignment="1">
      <alignment horizontal="left" vertical="top"/>
    </xf>
    <xf numFmtId="168" fontId="13" fillId="0" borderId="2" xfId="3" applyNumberFormat="1" applyFont="1" applyBorder="1" applyAlignment="1">
      <alignment horizontal="right" vertical="top"/>
    </xf>
    <xf numFmtId="0" fontId="2" fillId="0" borderId="2" xfId="0" applyFont="1" applyBorder="1"/>
    <xf numFmtId="169" fontId="13" fillId="0" borderId="2" xfId="3" applyNumberFormat="1" applyFont="1" applyBorder="1" applyAlignment="1">
      <alignment horizontal="left" vertical="top"/>
    </xf>
    <xf numFmtId="168" fontId="2" fillId="0" borderId="2" xfId="0" applyNumberFormat="1" applyFont="1" applyBorder="1"/>
    <xf numFmtId="0" fontId="9" fillId="0" borderId="0" xfId="2" applyFont="1" applyAlignment="1">
      <alignment vertical="top" wrapText="1"/>
    </xf>
    <xf numFmtId="167" fontId="9" fillId="0" borderId="0" xfId="2" applyNumberFormat="1" applyFont="1" applyAlignment="1">
      <alignment horizontal="right" vertical="top"/>
    </xf>
    <xf numFmtId="0" fontId="7" fillId="0" borderId="0" xfId="2" applyAlignment="1">
      <alignment horizontal="center" vertical="center"/>
    </xf>
    <xf numFmtId="0" fontId="10" fillId="0" borderId="2" xfId="2" applyFont="1" applyBorder="1" applyAlignment="1">
      <alignment vertical="center"/>
    </xf>
    <xf numFmtId="0" fontId="13" fillId="0" borderId="2" xfId="2" applyFont="1" applyBorder="1" applyAlignment="1">
      <alignment horizontal="center" wrapText="1"/>
    </xf>
    <xf numFmtId="168" fontId="13" fillId="0" borderId="2" xfId="2" applyNumberFormat="1" applyFont="1" applyBorder="1" applyAlignment="1">
      <alignment horizontal="center" wrapText="1"/>
    </xf>
    <xf numFmtId="168" fontId="9" fillId="0" borderId="0" xfId="2" applyNumberFormat="1" applyFont="1" applyAlignment="1">
      <alignment horizontal="right" vertical="top"/>
    </xf>
    <xf numFmtId="168" fontId="0" fillId="0" borderId="0" xfId="0" applyNumberFormat="1"/>
    <xf numFmtId="0" fontId="10" fillId="0" borderId="2" xfId="2" applyFont="1" applyBorder="1"/>
    <xf numFmtId="0" fontId="5" fillId="0" borderId="0" xfId="0" applyFont="1" applyAlignment="1">
      <alignment horizontal="left" vertical="center"/>
    </xf>
    <xf numFmtId="0" fontId="10" fillId="0" borderId="2" xfId="3" applyFont="1" applyBorder="1" applyAlignment="1">
      <alignment horizontal="left"/>
    </xf>
    <xf numFmtId="0" fontId="12" fillId="0" borderId="0" xfId="4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right" wrapText="1"/>
    </xf>
    <xf numFmtId="0" fontId="12" fillId="0" borderId="0" xfId="5"/>
    <xf numFmtId="0" fontId="3" fillId="4" borderId="3" xfId="0" applyFont="1" applyFill="1" applyBorder="1" applyAlignment="1">
      <alignment horizontal="center" vertical="center" wrapText="1"/>
    </xf>
    <xf numFmtId="0" fontId="12" fillId="0" borderId="3" xfId="5" applyBorder="1" applyAlignment="1">
      <alignment vertical="center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12" fillId="0" borderId="0" xfId="6"/>
    <xf numFmtId="166" fontId="15" fillId="0" borderId="0" xfId="6" applyNumberFormat="1" applyFont="1" applyAlignment="1">
      <alignment horizontal="right" vertical="top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right" wrapText="1"/>
    </xf>
    <xf numFmtId="1" fontId="3" fillId="0" borderId="2" xfId="0" applyNumberFormat="1" applyFont="1" applyBorder="1" applyAlignment="1">
      <alignment horizontal="right" wrapText="1"/>
    </xf>
    <xf numFmtId="166" fontId="16" fillId="0" borderId="2" xfId="6" applyNumberFormat="1" applyFont="1" applyBorder="1" applyAlignment="1">
      <alignment horizontal="right" vertical="top"/>
    </xf>
    <xf numFmtId="0" fontId="3" fillId="3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165" fontId="3" fillId="2" borderId="0" xfId="0" applyNumberFormat="1" applyFont="1" applyFill="1"/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5" fontId="4" fillId="2" borderId="0" xfId="0" applyNumberFormat="1" applyFont="1" applyFill="1"/>
    <xf numFmtId="2" fontId="18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 vertical="center"/>
    </xf>
    <xf numFmtId="2" fontId="19" fillId="3" borderId="0" xfId="0" applyNumberFormat="1" applyFont="1" applyFill="1" applyAlignment="1">
      <alignment horizontal="right" vertical="center"/>
    </xf>
    <xf numFmtId="2" fontId="18" fillId="3" borderId="0" xfId="0" applyNumberFormat="1" applyFont="1" applyFill="1" applyAlignment="1">
      <alignment horizontal="right" vertical="center"/>
    </xf>
    <xf numFmtId="0" fontId="16" fillId="5" borderId="29" xfId="0" applyFont="1" applyFill="1" applyBorder="1" applyAlignment="1" applyProtection="1">
      <alignment vertical="center" wrapText="1" readingOrder="1"/>
      <protection locked="0"/>
    </xf>
    <xf numFmtId="0" fontId="16" fillId="5" borderId="29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0" applyFont="1" applyAlignment="1" applyProtection="1">
      <alignment vertical="top" wrapText="1" readingOrder="1"/>
      <protection locked="0"/>
    </xf>
    <xf numFmtId="171" fontId="16" fillId="0" borderId="0" xfId="0" applyNumberFormat="1" applyFont="1" applyAlignment="1" applyProtection="1">
      <alignment horizontal="right" vertical="top" wrapText="1" readingOrder="1"/>
      <protection locked="0"/>
    </xf>
    <xf numFmtId="0" fontId="16" fillId="0" borderId="0" xfId="0" applyFont="1" applyAlignment="1" applyProtection="1">
      <alignment horizontal="right" vertical="top" wrapText="1" readingOrder="1"/>
      <protection locked="0"/>
    </xf>
    <xf numFmtId="171" fontId="16" fillId="0" borderId="0" xfId="0" applyNumberFormat="1" applyFont="1" applyAlignment="1" applyProtection="1">
      <alignment vertical="top" wrapText="1" readingOrder="1"/>
      <protection locked="0"/>
    </xf>
    <xf numFmtId="0" fontId="15" fillId="0" borderId="0" xfId="0" applyFont="1" applyAlignment="1" applyProtection="1">
      <alignment vertical="top" wrapText="1" readingOrder="1"/>
      <protection locked="0"/>
    </xf>
    <xf numFmtId="172" fontId="15" fillId="0" borderId="0" xfId="0" applyNumberFormat="1" applyFont="1" applyAlignment="1" applyProtection="1">
      <alignment horizontal="right" vertical="top" wrapText="1" readingOrder="1"/>
      <protection locked="0"/>
    </xf>
    <xf numFmtId="0" fontId="15" fillId="0" borderId="3" xfId="0" applyFont="1" applyBorder="1" applyAlignment="1" applyProtection="1">
      <alignment vertical="top" wrapText="1" readingOrder="1"/>
      <protection locked="0"/>
    </xf>
    <xf numFmtId="171" fontId="15" fillId="0" borderId="3" xfId="0" applyNumberFormat="1" applyFont="1" applyBorder="1" applyAlignment="1" applyProtection="1">
      <alignment horizontal="right" vertical="top" wrapText="1" readingOrder="1"/>
      <protection locked="0"/>
    </xf>
    <xf numFmtId="172" fontId="15" fillId="0" borderId="3" xfId="0" applyNumberFormat="1" applyFont="1" applyBorder="1" applyAlignment="1" applyProtection="1">
      <alignment horizontal="right" vertical="top" wrapText="1" readingOrder="1"/>
      <protection locked="0"/>
    </xf>
    <xf numFmtId="0" fontId="15" fillId="0" borderId="0" xfId="0" applyFont="1" applyAlignment="1" applyProtection="1">
      <alignment horizontal="right" vertical="top" wrapText="1" readingOrder="1"/>
      <protection locked="0"/>
    </xf>
    <xf numFmtId="168" fontId="16" fillId="0" borderId="0" xfId="0" applyNumberFormat="1" applyFont="1" applyAlignment="1" applyProtection="1">
      <alignment horizontal="right" vertical="top" wrapText="1" readingOrder="1"/>
      <protection locked="0"/>
    </xf>
    <xf numFmtId="168" fontId="14" fillId="0" borderId="0" xfId="7" applyNumberFormat="1" applyFont="1" applyAlignment="1">
      <alignment horizontal="right" vertical="top"/>
    </xf>
    <xf numFmtId="168" fontId="15" fillId="0" borderId="0" xfId="0" applyNumberFormat="1" applyFont="1" applyAlignment="1" applyProtection="1">
      <alignment horizontal="right" vertical="top" wrapText="1" readingOrder="1"/>
      <protection locked="0"/>
    </xf>
    <xf numFmtId="168" fontId="14" fillId="0" borderId="3" xfId="7" applyNumberFormat="1" applyFont="1" applyBorder="1" applyAlignment="1">
      <alignment horizontal="right" vertical="top"/>
    </xf>
    <xf numFmtId="171" fontId="15" fillId="0" borderId="0" xfId="0" applyNumberFormat="1" applyFont="1" applyAlignment="1" applyProtection="1">
      <alignment horizontal="right" vertical="top" wrapText="1" readingOrder="1"/>
      <protection locked="0"/>
    </xf>
    <xf numFmtId="0" fontId="2" fillId="0" borderId="0" xfId="0" applyFont="1"/>
    <xf numFmtId="0" fontId="19" fillId="0" borderId="0" xfId="7" applyFont="1" applyAlignment="1">
      <alignment vertical="center"/>
    </xf>
    <xf numFmtId="0" fontId="16" fillId="0" borderId="2" xfId="7" applyFont="1" applyBorder="1" applyAlignment="1">
      <alignment horizontal="center" vertical="center" wrapText="1"/>
    </xf>
    <xf numFmtId="0" fontId="15" fillId="0" borderId="0" xfId="7" applyFont="1" applyAlignment="1">
      <alignment horizontal="left" wrapText="1"/>
    </xf>
    <xf numFmtId="168" fontId="15" fillId="0" borderId="0" xfId="7" applyNumberFormat="1" applyFont="1" applyAlignment="1">
      <alignment horizontal="right" vertical="top"/>
    </xf>
    <xf numFmtId="0" fontId="16" fillId="0" borderId="2" xfId="7" applyFont="1" applyBorder="1" applyAlignment="1">
      <alignment vertical="top" wrapText="1"/>
    </xf>
    <xf numFmtId="168" fontId="16" fillId="0" borderId="2" xfId="7" applyNumberFormat="1" applyFont="1" applyBorder="1" applyAlignment="1">
      <alignment horizontal="right" vertical="top"/>
    </xf>
    <xf numFmtId="0" fontId="15" fillId="0" borderId="3" xfId="7" applyFont="1" applyBorder="1" applyAlignment="1">
      <alignment horizontal="left" wrapText="1"/>
    </xf>
    <xf numFmtId="0" fontId="16" fillId="0" borderId="2" xfId="7" applyFont="1" applyBorder="1" applyAlignment="1">
      <alignment horizontal="center" wrapText="1"/>
    </xf>
    <xf numFmtId="2" fontId="14" fillId="0" borderId="0" xfId="7" applyNumberFormat="1" applyFont="1" applyAlignment="1">
      <alignment horizontal="right" vertical="top"/>
    </xf>
    <xf numFmtId="2" fontId="14" fillId="0" borderId="3" xfId="7" applyNumberFormat="1" applyFont="1" applyBorder="1" applyAlignment="1">
      <alignment horizontal="right" vertical="top"/>
    </xf>
    <xf numFmtId="0" fontId="3" fillId="0" borderId="0" xfId="0" applyFont="1"/>
    <xf numFmtId="0" fontId="4" fillId="0" borderId="3" xfId="0" applyFont="1" applyBorder="1"/>
    <xf numFmtId="168" fontId="3" fillId="0" borderId="0" xfId="0" applyNumberFormat="1" applyFont="1"/>
    <xf numFmtId="168" fontId="4" fillId="0" borderId="0" xfId="0" applyNumberFormat="1" applyFont="1"/>
    <xf numFmtId="168" fontId="4" fillId="0" borderId="3" xfId="0" applyNumberFormat="1" applyFont="1" applyBorder="1"/>
    <xf numFmtId="2" fontId="4" fillId="0" borderId="0" xfId="0" applyNumberFormat="1" applyFont="1"/>
    <xf numFmtId="2" fontId="4" fillId="0" borderId="3" xfId="0" applyNumberFormat="1" applyFont="1" applyBorder="1"/>
    <xf numFmtId="2" fontId="3" fillId="0" borderId="0" xfId="0" applyNumberFormat="1" applyFont="1" applyAlignment="1">
      <alignment horizontal="right"/>
    </xf>
    <xf numFmtId="0" fontId="23" fillId="0" borderId="0" xfId="0" applyFont="1"/>
    <xf numFmtId="0" fontId="23" fillId="3" borderId="0" xfId="0" applyFont="1" applyFill="1" applyAlignment="1">
      <alignment horizontal="center" vertical="center"/>
    </xf>
    <xf numFmtId="0" fontId="23" fillId="3" borderId="0" xfId="0" applyFont="1" applyFill="1"/>
    <xf numFmtId="0" fontId="22" fillId="3" borderId="0" xfId="0" applyFont="1" applyFill="1"/>
    <xf numFmtId="164" fontId="23" fillId="3" borderId="0" xfId="0" applyNumberFormat="1" applyFont="1" applyFill="1"/>
    <xf numFmtId="0" fontId="25" fillId="0" borderId="0" xfId="0" applyFont="1"/>
    <xf numFmtId="1" fontId="25" fillId="0" borderId="0" xfId="0" applyNumberFormat="1" applyFont="1"/>
    <xf numFmtId="173" fontId="25" fillId="0" borderId="0" xfId="0" applyNumberFormat="1" applyFont="1"/>
    <xf numFmtId="0" fontId="31" fillId="6" borderId="0" xfId="0" applyFont="1" applyFill="1"/>
    <xf numFmtId="164" fontId="25" fillId="0" borderId="0" xfId="0" applyNumberFormat="1" applyFont="1"/>
    <xf numFmtId="3" fontId="25" fillId="0" borderId="0" xfId="0" applyNumberFormat="1" applyFont="1"/>
    <xf numFmtId="0" fontId="25" fillId="6" borderId="0" xfId="0" applyFont="1" applyFill="1"/>
    <xf numFmtId="0" fontId="22" fillId="3" borderId="0" xfId="0" applyFont="1" applyFill="1" applyAlignment="1">
      <alignment horizontal="left" wrapText="1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0" fontId="22" fillId="3" borderId="8" xfId="0" applyFont="1" applyFill="1" applyBorder="1" applyAlignment="1">
      <alignment horizontal="left"/>
    </xf>
    <xf numFmtId="0" fontId="27" fillId="3" borderId="0" xfId="0" applyFont="1" applyFill="1"/>
    <xf numFmtId="0" fontId="23" fillId="3" borderId="0" xfId="0" applyFont="1" applyFill="1" applyAlignment="1">
      <alignment horizontal="center"/>
    </xf>
    <xf numFmtId="0" fontId="25" fillId="3" borderId="0" xfId="0" applyFont="1" applyFill="1"/>
    <xf numFmtId="0" fontId="23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wrapText="1"/>
    </xf>
    <xf numFmtId="0" fontId="25" fillId="3" borderId="0" xfId="0" applyFont="1" applyFill="1" applyAlignment="1">
      <alignment vertical="center"/>
    </xf>
    <xf numFmtId="0" fontId="29" fillId="3" borderId="0" xfId="8" applyFont="1" applyFill="1" applyAlignment="1">
      <alignment vertical="center" wrapText="1"/>
    </xf>
    <xf numFmtId="0" fontId="28" fillId="3" borderId="0" xfId="8" applyFont="1" applyFill="1" applyAlignment="1">
      <alignment vertical="center"/>
    </xf>
    <xf numFmtId="0" fontId="28" fillId="3" borderId="0" xfId="8" applyFont="1" applyFill="1" applyAlignment="1">
      <alignment vertical="center" wrapText="1"/>
    </xf>
    <xf numFmtId="0" fontId="30" fillId="3" borderId="0" xfId="8" applyFont="1" applyFill="1" applyAlignment="1">
      <alignment horizontal="center" wrapText="1"/>
    </xf>
    <xf numFmtId="0" fontId="30" fillId="3" borderId="0" xfId="8" applyFont="1" applyFill="1" applyAlignment="1">
      <alignment vertical="top" wrapText="1"/>
    </xf>
    <xf numFmtId="0" fontId="30" fillId="3" borderId="0" xfId="8" applyFont="1" applyFill="1" applyAlignment="1">
      <alignment horizontal="left" vertical="top" wrapText="1"/>
    </xf>
    <xf numFmtId="166" fontId="30" fillId="3" borderId="0" xfId="8" applyNumberFormat="1" applyFont="1" applyFill="1" applyAlignment="1">
      <alignment horizontal="right" vertical="top"/>
    </xf>
    <xf numFmtId="167" fontId="30" fillId="3" borderId="0" xfId="8" applyNumberFormat="1" applyFont="1" applyFill="1" applyAlignment="1">
      <alignment horizontal="right" vertical="top"/>
    </xf>
    <xf numFmtId="0" fontId="36" fillId="3" borderId="0" xfId="0" applyFont="1" applyFill="1" applyAlignment="1">
      <alignment horizontal="center"/>
    </xf>
    <xf numFmtId="165" fontId="21" fillId="3" borderId="0" xfId="0" applyNumberFormat="1" applyFont="1" applyFill="1" applyAlignment="1">
      <alignment horizontal="right"/>
    </xf>
    <xf numFmtId="165" fontId="21" fillId="3" borderId="0" xfId="0" applyNumberFormat="1" applyFont="1" applyFill="1"/>
    <xf numFmtId="0" fontId="36" fillId="3" borderId="3" xfId="0" applyFont="1" applyFill="1" applyBorder="1" applyAlignment="1">
      <alignment horizontal="center"/>
    </xf>
    <xf numFmtId="0" fontId="34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1" fontId="37" fillId="3" borderId="0" xfId="0" applyNumberFormat="1" applyFont="1" applyFill="1" applyAlignment="1">
      <alignment horizontal="center" vertical="center"/>
    </xf>
    <xf numFmtId="164" fontId="25" fillId="3" borderId="0" xfId="0" applyNumberFormat="1" applyFont="1" applyFill="1" applyAlignment="1">
      <alignment horizontal="center" vertical="center"/>
    </xf>
    <xf numFmtId="1" fontId="25" fillId="3" borderId="0" xfId="0" applyNumberFormat="1" applyFont="1" applyFill="1" applyAlignment="1">
      <alignment horizontal="center" vertical="center"/>
    </xf>
    <xf numFmtId="168" fontId="21" fillId="3" borderId="0" xfId="0" applyNumberFormat="1" applyFont="1" applyFill="1" applyAlignment="1">
      <alignment horizontal="right"/>
    </xf>
    <xf numFmtId="0" fontId="21" fillId="3" borderId="0" xfId="0" applyFont="1" applyFill="1" applyAlignment="1">
      <alignment horizontal="center"/>
    </xf>
    <xf numFmtId="164" fontId="21" fillId="3" borderId="0" xfId="0" applyNumberFormat="1" applyFont="1" applyFill="1" applyAlignment="1">
      <alignment horizontal="center"/>
    </xf>
    <xf numFmtId="0" fontId="25" fillId="3" borderId="0" xfId="0" applyFont="1" applyFill="1" applyAlignment="1">
      <alignment horizontal="left" vertical="center"/>
    </xf>
    <xf numFmtId="0" fontId="25" fillId="3" borderId="3" xfId="0" applyFont="1" applyFill="1" applyBorder="1" applyAlignment="1">
      <alignment horizontal="left" vertical="center"/>
    </xf>
    <xf numFmtId="1" fontId="25" fillId="3" borderId="3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8" fontId="31" fillId="3" borderId="0" xfId="0" applyNumberFormat="1" applyFont="1" applyFill="1" applyAlignment="1">
      <alignment horizontal="right" vertical="center"/>
    </xf>
    <xf numFmtId="168" fontId="25" fillId="3" borderId="0" xfId="0" applyNumberFormat="1" applyFont="1" applyFill="1" applyAlignment="1">
      <alignment horizontal="right" vertical="center"/>
    </xf>
    <xf numFmtId="164" fontId="25" fillId="3" borderId="0" xfId="0" applyNumberFormat="1" applyFont="1" applyFill="1" applyAlignment="1">
      <alignment horizontal="center"/>
    </xf>
    <xf numFmtId="168" fontId="25" fillId="3" borderId="3" xfId="0" applyNumberFormat="1" applyFont="1" applyFill="1" applyBorder="1" applyAlignment="1">
      <alignment horizontal="right" vertical="center"/>
    </xf>
    <xf numFmtId="168" fontId="25" fillId="3" borderId="0" xfId="0" applyNumberFormat="1" applyFont="1" applyFill="1" applyAlignment="1">
      <alignment horizontal="right" wrapText="1"/>
    </xf>
    <xf numFmtId="0" fontId="25" fillId="3" borderId="3" xfId="0" applyFont="1" applyFill="1" applyBorder="1"/>
    <xf numFmtId="168" fontId="25" fillId="3" borderId="3" xfId="0" applyNumberFormat="1" applyFont="1" applyFill="1" applyBorder="1" applyAlignment="1">
      <alignment horizontal="right" wrapText="1"/>
    </xf>
    <xf numFmtId="0" fontId="31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168" fontId="31" fillId="3" borderId="0" xfId="0" applyNumberFormat="1" applyFont="1" applyFill="1" applyAlignment="1">
      <alignment horizontal="center" vertical="center"/>
    </xf>
    <xf numFmtId="168" fontId="25" fillId="3" borderId="0" xfId="0" applyNumberFormat="1" applyFont="1" applyFill="1"/>
    <xf numFmtId="0" fontId="0" fillId="3" borderId="0" xfId="0" applyFill="1" applyAlignment="1">
      <alignment horizontal="left" vertical="center" wrapText="1"/>
    </xf>
    <xf numFmtId="170" fontId="31" fillId="3" borderId="0" xfId="0" applyNumberFormat="1" applyFont="1" applyFill="1" applyAlignment="1">
      <alignment horizontal="right" vertical="center"/>
    </xf>
    <xf numFmtId="170" fontId="25" fillId="3" borderId="0" xfId="0" applyNumberFormat="1" applyFont="1" applyFill="1" applyAlignment="1">
      <alignment horizontal="right"/>
    </xf>
    <xf numFmtId="0" fontId="25" fillId="3" borderId="0" xfId="0" applyFont="1" applyFill="1" applyAlignment="1">
      <alignment horizontal="center"/>
    </xf>
    <xf numFmtId="170" fontId="25" fillId="3" borderId="3" xfId="0" applyNumberFormat="1" applyFont="1" applyFill="1" applyBorder="1" applyAlignment="1">
      <alignment horizontal="right"/>
    </xf>
    <xf numFmtId="0" fontId="34" fillId="7" borderId="0" xfId="0" applyFont="1" applyFill="1" applyAlignment="1">
      <alignment horizontal="left" vertical="center"/>
    </xf>
    <xf numFmtId="0" fontId="31" fillId="3" borderId="0" xfId="0" applyFont="1" applyFill="1"/>
    <xf numFmtId="168" fontId="39" fillId="3" borderId="0" xfId="0" applyNumberFormat="1" applyFont="1" applyFill="1" applyAlignment="1">
      <alignment horizontal="right"/>
    </xf>
    <xf numFmtId="164" fontId="31" fillId="3" borderId="0" xfId="0" applyNumberFormat="1" applyFont="1" applyFill="1"/>
    <xf numFmtId="168" fontId="40" fillId="3" borderId="0" xfId="0" applyNumberFormat="1" applyFont="1" applyFill="1" applyAlignment="1">
      <alignment horizontal="right"/>
    </xf>
    <xf numFmtId="164" fontId="25" fillId="3" borderId="0" xfId="0" applyNumberFormat="1" applyFont="1" applyFill="1"/>
    <xf numFmtId="0" fontId="25" fillId="3" borderId="7" xfId="0" applyFont="1" applyFill="1" applyBorder="1"/>
    <xf numFmtId="168" fontId="40" fillId="3" borderId="7" xfId="0" applyNumberFormat="1" applyFont="1" applyFill="1" applyBorder="1" applyAlignment="1">
      <alignment horizontal="right"/>
    </xf>
    <xf numFmtId="164" fontId="40" fillId="3" borderId="7" xfId="0" applyNumberFormat="1" applyFont="1" applyFill="1" applyBorder="1" applyAlignment="1">
      <alignment horizontal="right"/>
    </xf>
    <xf numFmtId="1" fontId="31" fillId="3" borderId="0" xfId="0" applyNumberFormat="1" applyFont="1" applyFill="1" applyAlignment="1">
      <alignment horizontal="center" vertical="center"/>
    </xf>
    <xf numFmtId="0" fontId="12" fillId="0" borderId="0" xfId="10"/>
    <xf numFmtId="0" fontId="8" fillId="0" borderId="0" xfId="10" applyFont="1" applyAlignment="1">
      <alignment horizontal="center" vertical="center" wrapText="1"/>
    </xf>
    <xf numFmtId="166" fontId="0" fillId="0" borderId="0" xfId="0" applyNumberFormat="1"/>
    <xf numFmtId="0" fontId="0" fillId="8" borderId="0" xfId="0" applyFill="1"/>
    <xf numFmtId="0" fontId="25" fillId="8" borderId="0" xfId="0" applyFont="1" applyFill="1"/>
    <xf numFmtId="0" fontId="25" fillId="2" borderId="0" xfId="0" applyFont="1" applyFill="1"/>
    <xf numFmtId="1" fontId="25" fillId="2" borderId="0" xfId="0" applyNumberFormat="1" applyFont="1" applyFill="1"/>
    <xf numFmtId="2" fontId="25" fillId="3" borderId="0" xfId="0" applyNumberFormat="1" applyFont="1" applyFill="1" applyAlignment="1">
      <alignment horizontal="center" vertical="center"/>
    </xf>
    <xf numFmtId="3" fontId="25" fillId="3" borderId="0" xfId="0" applyNumberFormat="1" applyFont="1" applyFill="1" applyAlignment="1">
      <alignment horizontal="center" vertical="center"/>
    </xf>
    <xf numFmtId="1" fontId="25" fillId="3" borderId="0" xfId="0" applyNumberFormat="1" applyFont="1" applyFill="1" applyAlignment="1">
      <alignment horizontal="center"/>
    </xf>
    <xf numFmtId="1" fontId="25" fillId="3" borderId="3" xfId="0" applyNumberFormat="1" applyFont="1" applyFill="1" applyBorder="1" applyAlignment="1">
      <alignment horizontal="center"/>
    </xf>
    <xf numFmtId="0" fontId="35" fillId="3" borderId="50" xfId="0" applyFont="1" applyFill="1" applyBorder="1" applyAlignment="1">
      <alignment horizontal="left" vertical="center"/>
    </xf>
    <xf numFmtId="0" fontId="23" fillId="3" borderId="50" xfId="0" applyFont="1" applyFill="1" applyBorder="1"/>
    <xf numFmtId="0" fontId="25" fillId="3" borderId="50" xfId="0" applyFont="1" applyFill="1" applyBorder="1"/>
    <xf numFmtId="0" fontId="25" fillId="3" borderId="0" xfId="0" applyFont="1" applyFill="1" applyAlignment="1">
      <alignment vertical="center" wrapText="1"/>
    </xf>
    <xf numFmtId="0" fontId="41" fillId="10" borderId="0" xfId="0" applyFont="1" applyFill="1" applyAlignment="1">
      <alignment vertical="center"/>
    </xf>
    <xf numFmtId="0" fontId="41" fillId="10" borderId="0" xfId="0" applyFont="1" applyFill="1" applyAlignment="1">
      <alignment vertical="center" wrapText="1"/>
    </xf>
    <xf numFmtId="0" fontId="34" fillId="7" borderId="51" xfId="0" applyFont="1" applyFill="1" applyBorder="1" applyAlignment="1">
      <alignment horizontal="center" vertical="center" wrapText="1"/>
    </xf>
    <xf numFmtId="0" fontId="27" fillId="11" borderId="0" xfId="0" applyFont="1" applyFill="1"/>
    <xf numFmtId="0" fontId="35" fillId="11" borderId="53" xfId="0" applyFont="1" applyFill="1" applyBorder="1"/>
    <xf numFmtId="0" fontId="27" fillId="11" borderId="53" xfId="0" applyFont="1" applyFill="1" applyBorder="1"/>
    <xf numFmtId="0" fontId="35" fillId="11" borderId="0" xfId="0" applyFont="1" applyFill="1"/>
    <xf numFmtId="0" fontId="42" fillId="12" borderId="7" xfId="0" applyFont="1" applyFill="1" applyBorder="1" applyAlignment="1">
      <alignment wrapText="1"/>
    </xf>
    <xf numFmtId="0" fontId="40" fillId="11" borderId="0" xfId="0" applyFont="1" applyFill="1"/>
    <xf numFmtId="0" fontId="42" fillId="12" borderId="0" xfId="0" applyFont="1" applyFill="1"/>
    <xf numFmtId="0" fontId="40" fillId="11" borderId="3" xfId="0" applyFont="1" applyFill="1" applyBorder="1"/>
    <xf numFmtId="0" fontId="9" fillId="0" borderId="36" xfId="10" applyFont="1" applyBorder="1" applyAlignment="1">
      <alignment horizontal="left" wrapText="1"/>
    </xf>
    <xf numFmtId="0" fontId="9" fillId="0" borderId="37" xfId="10" applyFont="1" applyBorder="1" applyAlignment="1">
      <alignment horizontal="center" wrapText="1"/>
    </xf>
    <xf numFmtId="0" fontId="9" fillId="0" borderId="38" xfId="10" applyFont="1" applyBorder="1" applyAlignment="1">
      <alignment horizontal="center" wrapText="1"/>
    </xf>
    <xf numFmtId="0" fontId="9" fillId="0" borderId="39" xfId="10" applyFont="1" applyBorder="1" applyAlignment="1">
      <alignment horizontal="center" wrapText="1"/>
    </xf>
    <xf numFmtId="0" fontId="9" fillId="0" borderId="0" xfId="10" applyFont="1" applyAlignment="1">
      <alignment horizontal="center" wrapText="1"/>
    </xf>
    <xf numFmtId="0" fontId="9" fillId="9" borderId="0" xfId="10" applyFont="1" applyFill="1"/>
    <xf numFmtId="0" fontId="9" fillId="0" borderId="31" xfId="10" applyFont="1" applyBorder="1" applyAlignment="1">
      <alignment horizontal="left" vertical="top" wrapText="1"/>
    </xf>
    <xf numFmtId="166" fontId="9" fillId="0" borderId="40" xfId="10" applyNumberFormat="1" applyFont="1" applyBorder="1" applyAlignment="1">
      <alignment horizontal="right" vertical="center"/>
    </xf>
    <xf numFmtId="166" fontId="9" fillId="0" borderId="41" xfId="10" applyNumberFormat="1" applyFont="1" applyBorder="1" applyAlignment="1">
      <alignment horizontal="right" vertical="center"/>
    </xf>
    <xf numFmtId="166" fontId="9" fillId="0" borderId="42" xfId="10" applyNumberFormat="1" applyFont="1" applyBorder="1" applyAlignment="1">
      <alignment horizontal="right" vertical="center"/>
    </xf>
    <xf numFmtId="0" fontId="9" fillId="0" borderId="31" xfId="10" applyFont="1" applyBorder="1" applyAlignment="1">
      <alignment horizontal="left" vertical="top"/>
    </xf>
    <xf numFmtId="0" fontId="9" fillId="0" borderId="30" xfId="10" applyFont="1" applyBorder="1" applyAlignment="1">
      <alignment horizontal="left" wrapText="1"/>
    </xf>
    <xf numFmtId="0" fontId="9" fillId="0" borderId="31" xfId="10" applyFont="1" applyBorder="1" applyAlignment="1">
      <alignment horizontal="left" wrapText="1"/>
    </xf>
    <xf numFmtId="0" fontId="9" fillId="0" borderId="32" xfId="10" applyFont="1" applyBorder="1" applyAlignment="1">
      <alignment horizontal="center" wrapText="1"/>
    </xf>
    <xf numFmtId="0" fontId="9" fillId="0" borderId="33" xfId="10" applyFont="1" applyBorder="1" applyAlignment="1">
      <alignment horizontal="center" wrapText="1"/>
    </xf>
    <xf numFmtId="0" fontId="9" fillId="0" borderId="34" xfId="10" applyFont="1" applyBorder="1" applyAlignment="1">
      <alignment horizontal="center" wrapText="1"/>
    </xf>
    <xf numFmtId="0" fontId="9" fillId="0" borderId="44" xfId="10" applyFont="1" applyBorder="1" applyAlignment="1">
      <alignment horizontal="left" vertical="top" wrapText="1"/>
    </xf>
    <xf numFmtId="166" fontId="9" fillId="0" borderId="45" xfId="10" applyNumberFormat="1" applyFont="1" applyBorder="1" applyAlignment="1">
      <alignment horizontal="right" vertical="center"/>
    </xf>
    <xf numFmtId="166" fontId="9" fillId="0" borderId="17" xfId="10" applyNumberFormat="1" applyFont="1" applyBorder="1" applyAlignment="1">
      <alignment horizontal="right" vertical="center"/>
    </xf>
    <xf numFmtId="166" fontId="9" fillId="0" borderId="46" xfId="10" applyNumberFormat="1" applyFont="1" applyBorder="1" applyAlignment="1">
      <alignment horizontal="right" vertical="center"/>
    </xf>
    <xf numFmtId="0" fontId="9" fillId="0" borderId="44" xfId="10" applyFont="1" applyBorder="1" applyAlignment="1">
      <alignment horizontal="left" vertical="top"/>
    </xf>
    <xf numFmtId="0" fontId="9" fillId="0" borderId="35" xfId="10" applyFont="1" applyBorder="1" applyAlignment="1">
      <alignment horizontal="left" wrapText="1"/>
    </xf>
    <xf numFmtId="0" fontId="9" fillId="0" borderId="30" xfId="10" applyFont="1" applyBorder="1" applyAlignment="1">
      <alignment horizontal="left" vertical="top" wrapText="1"/>
    </xf>
    <xf numFmtId="0" fontId="9" fillId="0" borderId="43" xfId="10" applyFont="1" applyBorder="1" applyAlignment="1">
      <alignment horizontal="left" vertical="top" wrapText="1"/>
    </xf>
    <xf numFmtId="0" fontId="9" fillId="0" borderId="36" xfId="10" applyFont="1" applyBorder="1" applyAlignment="1">
      <alignment horizontal="left" vertical="top" wrapText="1"/>
    </xf>
    <xf numFmtId="166" fontId="9" fillId="0" borderId="47" xfId="10" applyNumberFormat="1" applyFont="1" applyBorder="1" applyAlignment="1">
      <alignment horizontal="right" vertical="center"/>
    </xf>
    <xf numFmtId="166" fontId="9" fillId="0" borderId="48" xfId="10" applyNumberFormat="1" applyFont="1" applyBorder="1" applyAlignment="1">
      <alignment horizontal="right" vertical="center"/>
    </xf>
    <xf numFmtId="166" fontId="9" fillId="0" borderId="49" xfId="10" applyNumberFormat="1" applyFont="1" applyBorder="1" applyAlignment="1">
      <alignment horizontal="right" vertical="center"/>
    </xf>
    <xf numFmtId="0" fontId="9" fillId="0" borderId="35" xfId="10" applyFont="1" applyBorder="1" applyAlignment="1">
      <alignment horizontal="left" vertical="top" wrapText="1"/>
    </xf>
    <xf numFmtId="0" fontId="9" fillId="0" borderId="0" xfId="3" applyFont="1" applyAlignment="1">
      <alignment horizontal="center" wrapText="1"/>
    </xf>
    <xf numFmtId="0" fontId="9" fillId="0" borderId="26" xfId="4" applyFont="1" applyBorder="1" applyAlignment="1">
      <alignment horizontal="center" vertical="center" wrapText="1"/>
    </xf>
    <xf numFmtId="0" fontId="9" fillId="0" borderId="27" xfId="4" applyFont="1" applyBorder="1" applyAlignment="1">
      <alignment horizontal="center" vertical="center" wrapText="1"/>
    </xf>
    <xf numFmtId="167" fontId="9" fillId="0" borderId="0" xfId="3" applyNumberFormat="1" applyFont="1" applyAlignment="1">
      <alignment horizontal="right" vertical="top"/>
    </xf>
    <xf numFmtId="166" fontId="9" fillId="0" borderId="0" xfId="3" applyNumberFormat="1" applyFont="1" applyAlignment="1">
      <alignment horizontal="left" vertical="top"/>
    </xf>
    <xf numFmtId="0" fontId="9" fillId="0" borderId="11" xfId="4" applyFont="1" applyBorder="1" applyAlignment="1">
      <alignment horizontal="left" vertical="top" wrapText="1"/>
    </xf>
    <xf numFmtId="166" fontId="9" fillId="0" borderId="12" xfId="4" applyNumberFormat="1" applyFont="1" applyBorder="1" applyAlignment="1">
      <alignment horizontal="right" vertical="top"/>
    </xf>
    <xf numFmtId="166" fontId="9" fillId="0" borderId="13" xfId="4" applyNumberFormat="1" applyFont="1" applyBorder="1" applyAlignment="1">
      <alignment horizontal="right" vertical="top"/>
    </xf>
    <xf numFmtId="166" fontId="9" fillId="0" borderId="14" xfId="4" applyNumberFormat="1" applyFont="1" applyBorder="1" applyAlignment="1">
      <alignment horizontal="right" vertical="top"/>
    </xf>
    <xf numFmtId="168" fontId="9" fillId="0" borderId="0" xfId="3" applyNumberFormat="1" applyFont="1" applyAlignment="1">
      <alignment horizontal="right" vertical="top"/>
    </xf>
    <xf numFmtId="2" fontId="9" fillId="0" borderId="0" xfId="3" applyNumberFormat="1" applyFont="1" applyAlignment="1">
      <alignment horizontal="right" vertical="top"/>
    </xf>
    <xf numFmtId="169" fontId="9" fillId="0" borderId="0" xfId="3" applyNumberFormat="1" applyFont="1" applyAlignment="1">
      <alignment horizontal="left" vertical="top"/>
    </xf>
    <xf numFmtId="169" fontId="9" fillId="0" borderId="0" xfId="3" applyNumberFormat="1" applyFont="1" applyAlignment="1">
      <alignment horizontal="right" vertical="top"/>
    </xf>
    <xf numFmtId="0" fontId="9" fillId="0" borderId="15" xfId="4" applyFont="1" applyBorder="1" applyAlignment="1">
      <alignment horizontal="left" vertical="top" wrapText="1"/>
    </xf>
    <xf numFmtId="166" fontId="9" fillId="0" borderId="16" xfId="4" applyNumberFormat="1" applyFont="1" applyBorder="1" applyAlignment="1">
      <alignment horizontal="right" vertical="top"/>
    </xf>
    <xf numFmtId="166" fontId="9" fillId="0" borderId="17" xfId="4" applyNumberFormat="1" applyFont="1" applyBorder="1" applyAlignment="1">
      <alignment horizontal="right" vertical="top"/>
    </xf>
    <xf numFmtId="166" fontId="9" fillId="0" borderId="18" xfId="4" applyNumberFormat="1" applyFont="1" applyBorder="1" applyAlignment="1">
      <alignment horizontal="right" vertical="top"/>
    </xf>
    <xf numFmtId="0" fontId="9" fillId="0" borderId="19" xfId="4" applyFont="1" applyBorder="1" applyAlignment="1">
      <alignment horizontal="left" vertical="top" wrapText="1"/>
    </xf>
    <xf numFmtId="166" fontId="9" fillId="0" borderId="20" xfId="4" applyNumberFormat="1" applyFont="1" applyBorder="1" applyAlignment="1">
      <alignment horizontal="right" vertical="top"/>
    </xf>
    <xf numFmtId="166" fontId="9" fillId="0" borderId="21" xfId="4" applyNumberFormat="1" applyFont="1" applyBorder="1" applyAlignment="1">
      <alignment horizontal="right" vertical="top"/>
    </xf>
    <xf numFmtId="166" fontId="9" fillId="0" borderId="22" xfId="4" applyNumberFormat="1" applyFont="1" applyBorder="1" applyAlignment="1">
      <alignment horizontal="right" vertical="top"/>
    </xf>
    <xf numFmtId="166" fontId="9" fillId="0" borderId="23" xfId="4" applyNumberFormat="1" applyFont="1" applyBorder="1" applyAlignment="1">
      <alignment horizontal="right" vertical="top"/>
    </xf>
    <xf numFmtId="0" fontId="9" fillId="0" borderId="0" xfId="4" applyFont="1" applyAlignment="1">
      <alignment vertical="top" wrapText="1"/>
    </xf>
    <xf numFmtId="3" fontId="23" fillId="3" borderId="0" xfId="0" applyNumberFormat="1" applyFont="1" applyFill="1"/>
    <xf numFmtId="3" fontId="34" fillId="7" borderId="51" xfId="0" applyNumberFormat="1" applyFont="1" applyFill="1" applyBorder="1" applyAlignment="1">
      <alignment horizontal="center" vertical="center" wrapText="1"/>
    </xf>
    <xf numFmtId="3" fontId="34" fillId="7" borderId="51" xfId="0" applyNumberFormat="1" applyFont="1" applyFill="1" applyBorder="1" applyAlignment="1">
      <alignment horizontal="left" vertical="center" wrapText="1"/>
    </xf>
    <xf numFmtId="3" fontId="25" fillId="3" borderId="0" xfId="0" applyNumberFormat="1" applyFont="1" applyFill="1" applyAlignment="1">
      <alignment vertical="center"/>
    </xf>
    <xf numFmtId="3" fontId="34" fillId="7" borderId="0" xfId="0" applyNumberFormat="1" applyFont="1" applyFill="1" applyAlignment="1">
      <alignment horizontal="right" vertical="center"/>
    </xf>
    <xf numFmtId="164" fontId="34" fillId="7" borderId="0" xfId="0" applyNumberFormat="1" applyFont="1" applyFill="1" applyAlignment="1">
      <alignment vertical="center"/>
    </xf>
    <xf numFmtId="3" fontId="25" fillId="3" borderId="0" xfId="0" applyNumberFormat="1" applyFont="1" applyFill="1" applyAlignment="1">
      <alignment horizontal="right" vertical="center"/>
    </xf>
    <xf numFmtId="164" fontId="25" fillId="3" borderId="0" xfId="0" applyNumberFormat="1" applyFont="1" applyFill="1" applyAlignment="1">
      <alignment vertical="center"/>
    </xf>
    <xf numFmtId="3" fontId="25" fillId="3" borderId="0" xfId="0" applyNumberFormat="1" applyFont="1" applyFill="1" applyAlignment="1">
      <alignment horizontal="right"/>
    </xf>
    <xf numFmtId="3" fontId="25" fillId="3" borderId="0" xfId="0" applyNumberFormat="1" applyFont="1" applyFill="1"/>
    <xf numFmtId="3" fontId="25" fillId="3" borderId="3" xfId="0" applyNumberFormat="1" applyFont="1" applyFill="1" applyBorder="1" applyAlignment="1">
      <alignment horizontal="right"/>
    </xf>
    <xf numFmtId="164" fontId="25" fillId="3" borderId="3" xfId="0" applyNumberFormat="1" applyFont="1" applyFill="1" applyBorder="1" applyAlignment="1">
      <alignment vertical="center"/>
    </xf>
    <xf numFmtId="168" fontId="21" fillId="3" borderId="3" xfId="0" applyNumberFormat="1" applyFont="1" applyFill="1" applyBorder="1" applyAlignment="1">
      <alignment horizontal="right"/>
    </xf>
    <xf numFmtId="164" fontId="45" fillId="3" borderId="3" xfId="0" applyNumberFormat="1" applyFont="1" applyFill="1" applyBorder="1" applyAlignment="1">
      <alignment horizontal="center"/>
    </xf>
    <xf numFmtId="4" fontId="31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5" fillId="3" borderId="3" xfId="0" applyFont="1" applyFill="1" applyBorder="1" applyAlignment="1">
      <alignment horizontal="left"/>
    </xf>
    <xf numFmtId="164" fontId="31" fillId="3" borderId="0" xfId="0" applyNumberFormat="1" applyFont="1" applyFill="1" applyAlignment="1">
      <alignment horizontal="center" vertical="center"/>
    </xf>
    <xf numFmtId="168" fontId="25" fillId="3" borderId="0" xfId="0" applyNumberFormat="1" applyFont="1" applyFill="1" applyAlignment="1">
      <alignment horizontal="center" vertical="center"/>
    </xf>
    <xf numFmtId="168" fontId="25" fillId="3" borderId="3" xfId="0" applyNumberFormat="1" applyFont="1" applyFill="1" applyBorder="1" applyAlignment="1">
      <alignment horizontal="center" vertical="center"/>
    </xf>
    <xf numFmtId="164" fontId="25" fillId="3" borderId="3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65" fontId="21" fillId="3" borderId="3" xfId="0" applyNumberFormat="1" applyFont="1" applyFill="1" applyBorder="1" applyAlignment="1">
      <alignment horizontal="right"/>
    </xf>
    <xf numFmtId="0" fontId="34" fillId="7" borderId="51" xfId="0" applyFont="1" applyFill="1" applyBorder="1" applyAlignment="1">
      <alignment horizontal="center" vertical="center" wrapText="1"/>
    </xf>
    <xf numFmtId="0" fontId="34" fillId="7" borderId="51" xfId="0" applyFont="1" applyFill="1" applyBorder="1" applyAlignment="1">
      <alignment horizontal="left" vertical="center" wrapText="1"/>
    </xf>
    <xf numFmtId="0" fontId="25" fillId="3" borderId="0" xfId="0" applyFont="1" applyFill="1" applyAlignment="1"/>
    <xf numFmtId="49" fontId="21" fillId="3" borderId="0" xfId="0" applyNumberFormat="1" applyFont="1" applyFill="1" applyAlignment="1">
      <alignment horizontal="center"/>
    </xf>
    <xf numFmtId="2" fontId="21" fillId="3" borderId="0" xfId="0" applyNumberFormat="1" applyFont="1" applyFill="1" applyAlignment="1">
      <alignment horizontal="center"/>
    </xf>
    <xf numFmtId="2" fontId="21" fillId="3" borderId="3" xfId="0" applyNumberFormat="1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2" fontId="25" fillId="3" borderId="0" xfId="0" applyNumberFormat="1" applyFont="1" applyFill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0" fontId="25" fillId="3" borderId="0" xfId="0" applyFont="1" applyFill="1" applyAlignment="1">
      <alignment vertical="top"/>
    </xf>
    <xf numFmtId="0" fontId="25" fillId="3" borderId="0" xfId="0" applyFont="1" applyFill="1" applyBorder="1" applyAlignment="1">
      <alignment horizontal="left" vertical="center"/>
    </xf>
    <xf numFmtId="2" fontId="25" fillId="3" borderId="0" xfId="0" applyNumberFormat="1" applyFont="1" applyFill="1" applyBorder="1" applyAlignment="1">
      <alignment horizontal="center" vertical="center"/>
    </xf>
    <xf numFmtId="3" fontId="25" fillId="3" borderId="0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/>
    </xf>
    <xf numFmtId="3" fontId="25" fillId="3" borderId="3" xfId="0" applyNumberFormat="1" applyFont="1" applyFill="1" applyBorder="1" applyAlignment="1">
      <alignment horizontal="center"/>
    </xf>
    <xf numFmtId="2" fontId="36" fillId="3" borderId="0" xfId="0" applyNumberFormat="1" applyFont="1" applyFill="1" applyAlignment="1">
      <alignment horizontal="center"/>
    </xf>
    <xf numFmtId="2" fontId="36" fillId="3" borderId="3" xfId="0" applyNumberFormat="1" applyFont="1" applyFill="1" applyBorder="1" applyAlignment="1">
      <alignment horizontal="center"/>
    </xf>
    <xf numFmtId="168" fontId="31" fillId="0" borderId="0" xfId="0" applyNumberFormat="1" applyFont="1" applyFill="1"/>
    <xf numFmtId="0" fontId="20" fillId="3" borderId="0" xfId="9" applyFill="1" applyAlignment="1">
      <alignment vertical="center"/>
    </xf>
    <xf numFmtId="0" fontId="25" fillId="3" borderId="0" xfId="0" applyFont="1" applyFill="1" applyBorder="1" applyAlignment="1">
      <alignment vertical="center"/>
    </xf>
    <xf numFmtId="0" fontId="25" fillId="3" borderId="0" xfId="0" applyFont="1" applyFill="1" applyBorder="1" applyAlignment="1">
      <alignment vertical="center" wrapText="1"/>
    </xf>
    <xf numFmtId="0" fontId="0" fillId="3" borderId="0" xfId="0" applyFill="1" applyBorder="1"/>
    <xf numFmtId="0" fontId="0" fillId="3" borderId="0" xfId="0" applyFill="1" applyAlignment="1">
      <alignment wrapText="1"/>
    </xf>
    <xf numFmtId="164" fontId="37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1" fillId="3" borderId="0" xfId="0" applyFont="1" applyFill="1" applyAlignment="1">
      <alignment horizontal="left" wrapText="1"/>
    </xf>
    <xf numFmtId="0" fontId="21" fillId="0" borderId="0" xfId="0" applyFont="1" applyAlignment="1">
      <alignment wrapText="1"/>
    </xf>
    <xf numFmtId="0" fontId="36" fillId="3" borderId="0" xfId="0" applyFont="1" applyFill="1" applyAlignment="1">
      <alignment horizontal="left"/>
    </xf>
    <xf numFmtId="0" fontId="35" fillId="3" borderId="0" xfId="0" applyFont="1" applyFill="1" applyAlignment="1">
      <alignment vertical="center" wrapText="1"/>
    </xf>
    <xf numFmtId="0" fontId="34" fillId="7" borderId="52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/>
    </xf>
    <xf numFmtId="0" fontId="25" fillId="3" borderId="0" xfId="0" applyFont="1" applyFill="1" applyAlignment="1">
      <alignment wrapText="1"/>
    </xf>
    <xf numFmtId="0" fontId="25" fillId="3" borderId="1" xfId="0" applyFont="1" applyFill="1" applyBorder="1" applyAlignment="1">
      <alignment wrapText="1"/>
    </xf>
    <xf numFmtId="0" fontId="25" fillId="3" borderId="0" xfId="0" applyFont="1" applyFill="1" applyAlignment="1">
      <alignment horizontal="left" vertical="top" wrapText="1"/>
    </xf>
    <xf numFmtId="0" fontId="0" fillId="0" borderId="0" xfId="0" applyAlignment="1"/>
    <xf numFmtId="0" fontId="25" fillId="0" borderId="0" xfId="0" applyFont="1" applyAlignment="1">
      <alignment vertical="top" wrapText="1"/>
    </xf>
    <xf numFmtId="0" fontId="34" fillId="7" borderId="51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25" fillId="3" borderId="1" xfId="0" applyFont="1" applyFill="1" applyBorder="1" applyAlignment="1"/>
    <xf numFmtId="0" fontId="25" fillId="0" borderId="1" xfId="0" applyFont="1" applyBorder="1" applyAlignment="1"/>
    <xf numFmtId="0" fontId="0" fillId="0" borderId="0" xfId="0" applyAlignment="1">
      <alignment vertical="top" wrapText="1"/>
    </xf>
    <xf numFmtId="0" fontId="22" fillId="3" borderId="0" xfId="0" applyFont="1" applyFill="1" applyAlignment="1">
      <alignment horizontal="left"/>
    </xf>
    <xf numFmtId="0" fontId="34" fillId="7" borderId="51" xfId="0" applyFont="1" applyFill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3" borderId="0" xfId="0" applyFill="1" applyAlignment="1"/>
    <xf numFmtId="0" fontId="25" fillId="3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34" fillId="7" borderId="52" xfId="0" applyFont="1" applyFill="1" applyBorder="1" applyAlignment="1">
      <alignment horizontal="left" vertical="center" wrapText="1"/>
    </xf>
    <xf numFmtId="0" fontId="34" fillId="7" borderId="7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/>
    </xf>
    <xf numFmtId="0" fontId="27" fillId="3" borderId="7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top" wrapText="1"/>
    </xf>
    <xf numFmtId="0" fontId="25" fillId="3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3" borderId="52" xfId="0" applyFont="1" applyFill="1" applyBorder="1" applyAlignment="1">
      <alignment horizontal="left" vertical="top" wrapText="1"/>
    </xf>
    <xf numFmtId="0" fontId="0" fillId="0" borderId="52" xfId="0" applyBorder="1" applyAlignment="1">
      <alignment wrapText="1"/>
    </xf>
    <xf numFmtId="0" fontId="0" fillId="3" borderId="0" xfId="0" applyFill="1" applyAlignment="1">
      <alignment vertical="center"/>
    </xf>
    <xf numFmtId="0" fontId="37" fillId="3" borderId="1" xfId="0" applyFont="1" applyFill="1" applyBorder="1" applyAlignment="1"/>
    <xf numFmtId="0" fontId="43" fillId="3" borderId="1" xfId="0" applyFont="1" applyFill="1" applyBorder="1" applyAlignment="1"/>
    <xf numFmtId="0" fontId="11" fillId="0" borderId="0" xfId="1" applyFont="1" applyAlignment="1">
      <alignment vertical="center" wrapText="1"/>
    </xf>
    <xf numFmtId="0" fontId="2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top" wrapText="1"/>
    </xf>
    <xf numFmtId="0" fontId="0" fillId="3" borderId="3" xfId="0" applyFill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4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22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9" xfId="4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/>
    </xf>
    <xf numFmtId="166" fontId="9" fillId="0" borderId="1" xfId="3" applyNumberFormat="1" applyFont="1" applyBorder="1" applyAlignment="1">
      <alignment horizontal="right" vertical="center"/>
    </xf>
    <xf numFmtId="166" fontId="9" fillId="0" borderId="0" xfId="3" applyNumberFormat="1" applyFont="1" applyAlignment="1">
      <alignment horizontal="right" vertical="center"/>
    </xf>
    <xf numFmtId="0" fontId="9" fillId="0" borderId="28" xfId="4" applyFont="1" applyBorder="1" applyAlignment="1">
      <alignment horizontal="center" wrapText="1"/>
    </xf>
    <xf numFmtId="0" fontId="9" fillId="0" borderId="25" xfId="4" applyFont="1" applyBorder="1" applyAlignment="1">
      <alignment horizontal="center" wrapText="1"/>
    </xf>
    <xf numFmtId="0" fontId="10" fillId="0" borderId="0" xfId="3" applyFont="1" applyAlignment="1">
      <alignment horizontal="center" vertical="center"/>
    </xf>
    <xf numFmtId="0" fontId="17" fillId="0" borderId="0" xfId="0" applyFont="1" applyAlignment="1" applyProtection="1">
      <alignment horizontal="left" vertical="top" wrapText="1" readingOrder="1"/>
      <protection locked="0"/>
    </xf>
    <xf numFmtId="0" fontId="16" fillId="0" borderId="0" xfId="7" applyFont="1" applyAlignment="1">
      <alignment horizontal="center" vertical="center" wrapText="1"/>
    </xf>
    <xf numFmtId="0" fontId="16" fillId="0" borderId="1" xfId="7" applyFont="1" applyBorder="1" applyAlignment="1">
      <alignment horizontal="center" vertical="center" wrapText="1"/>
    </xf>
    <xf numFmtId="0" fontId="16" fillId="0" borderId="3" xfId="7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0" fillId="11" borderId="0" xfId="0" applyFont="1" applyFill="1" applyAlignment="1">
      <alignment wrapText="1"/>
    </xf>
    <xf numFmtId="0" fontId="35" fillId="11" borderId="0" xfId="0" applyFont="1" applyFill="1" applyAlignment="1">
      <alignment wrapText="1"/>
    </xf>
    <xf numFmtId="0" fontId="42" fillId="12" borderId="52" xfId="0" applyFont="1" applyFill="1" applyBorder="1" applyAlignment="1">
      <alignment wrapText="1"/>
    </xf>
    <xf numFmtId="0" fontId="42" fillId="12" borderId="7" xfId="0" applyFont="1" applyFill="1" applyBorder="1" applyAlignment="1">
      <alignment wrapText="1"/>
    </xf>
    <xf numFmtId="0" fontId="42" fillId="13" borderId="51" xfId="0" applyFont="1" applyFill="1" applyBorder="1" applyAlignment="1">
      <alignment vertical="center" wrapText="1"/>
    </xf>
    <xf numFmtId="0" fontId="42" fillId="12" borderId="54" xfId="0" applyFont="1" applyFill="1" applyBorder="1" applyAlignment="1">
      <alignment wrapText="1"/>
    </xf>
  </cellXfs>
  <cellStyles count="11">
    <cellStyle name="Hipervínculo" xfId="9" builtinId="8"/>
    <cellStyle name="Normal" xfId="0" builtinId="0"/>
    <cellStyle name="Normal_Cálculo edad, razón dependencia" xfId="4" xr:uid="{00000000-0005-0000-0000-000003000000}"/>
    <cellStyle name="Normal_Cuadro 12" xfId="8" xr:uid="{00000000-0005-0000-0000-000004000000}"/>
    <cellStyle name="Normal_Cuadro 2" xfId="1" xr:uid="{00000000-0005-0000-0000-000005000000}"/>
    <cellStyle name="Normal_Hoja1" xfId="2" xr:uid="{00000000-0005-0000-0000-000006000000}"/>
    <cellStyle name="Normal_Hoja2" xfId="3" xr:uid="{00000000-0005-0000-0000-000007000000}"/>
    <cellStyle name="Normal_Hoja4" xfId="5" xr:uid="{00000000-0005-0000-0000-000008000000}"/>
    <cellStyle name="Normal_Hoja5" xfId="6" xr:uid="{00000000-0005-0000-0000-000009000000}"/>
    <cellStyle name="Normal_Matriz migración" xfId="7" xr:uid="{00000000-0005-0000-0000-00000A000000}"/>
    <cellStyle name="Normal_PCD2011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3</xdr:row>
      <xdr:rowOff>57150</xdr:rowOff>
    </xdr:from>
    <xdr:to>
      <xdr:col>9</xdr:col>
      <xdr:colOff>190500</xdr:colOff>
      <xdr:row>4</xdr:row>
      <xdr:rowOff>133350</xdr:rowOff>
    </xdr:to>
    <xdr:cxnSp macro="">
      <xdr:nvCxnSpPr>
        <xdr:cNvPr id="3" name="2 Conector angular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 rot="5400000">
          <a:off x="6667500" y="695325"/>
          <a:ext cx="285750" cy="285750"/>
        </a:xfrm>
        <a:prstGeom prst="bentConnector3">
          <a:avLst>
            <a:gd name="adj1" fmla="val 33333"/>
          </a:avLst>
        </a:prstGeom>
        <a:ln w="127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55524</xdr:colOff>
      <xdr:row>35</xdr:row>
      <xdr:rowOff>161011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C22"/>
  <sheetViews>
    <sheetView tabSelected="1" zoomScaleNormal="100" workbookViewId="0">
      <pane ySplit="2" topLeftCell="A3" activePane="bottomLeft" state="frozen"/>
      <selection sqref="A1:XFD1"/>
      <selection pane="bottomLeft" activeCell="B2" sqref="B2"/>
    </sheetView>
  </sheetViews>
  <sheetFormatPr baseColWidth="10" defaultColWidth="11.42578125" defaultRowHeight="18.75"/>
  <cols>
    <col min="1" max="1" width="4.28515625" style="142" customWidth="1"/>
    <col min="2" max="2" width="15.5703125" style="142" customWidth="1"/>
    <col min="3" max="3" width="147.85546875" style="207" customWidth="1"/>
    <col min="4" max="16384" width="11.42578125" style="142"/>
  </cols>
  <sheetData>
    <row r="1" spans="2:3" ht="11.25" customHeight="1"/>
    <row r="2" spans="2:3">
      <c r="B2" s="208" t="s">
        <v>0</v>
      </c>
      <c r="C2" s="209" t="s">
        <v>0</v>
      </c>
    </row>
    <row r="3" spans="2:3">
      <c r="B3" s="313" t="s">
        <v>1</v>
      </c>
      <c r="C3" s="207" t="s">
        <v>2</v>
      </c>
    </row>
    <row r="4" spans="2:3">
      <c r="B4" s="313" t="s">
        <v>3</v>
      </c>
      <c r="C4" s="207" t="s">
        <v>4</v>
      </c>
    </row>
    <row r="5" spans="2:3">
      <c r="B5" s="313" t="s">
        <v>5</v>
      </c>
      <c r="C5" s="207" t="s">
        <v>6</v>
      </c>
    </row>
    <row r="6" spans="2:3">
      <c r="B6" s="313" t="s">
        <v>7</v>
      </c>
      <c r="C6" s="207" t="s">
        <v>8</v>
      </c>
    </row>
    <row r="7" spans="2:3">
      <c r="B7" s="313" t="s">
        <v>9</v>
      </c>
      <c r="C7" s="207" t="s">
        <v>10</v>
      </c>
    </row>
    <row r="8" spans="2:3">
      <c r="B8" s="313" t="s">
        <v>11</v>
      </c>
      <c r="C8" s="207" t="s">
        <v>12</v>
      </c>
    </row>
    <row r="9" spans="2:3">
      <c r="B9" s="313" t="s">
        <v>13</v>
      </c>
      <c r="C9" s="207" t="s">
        <v>14</v>
      </c>
    </row>
    <row r="10" spans="2:3">
      <c r="B10" s="313" t="s">
        <v>15</v>
      </c>
      <c r="C10" s="207" t="s">
        <v>1225</v>
      </c>
    </row>
    <row r="11" spans="2:3" ht="15" customHeight="1">
      <c r="B11" s="313" t="s">
        <v>16</v>
      </c>
      <c r="C11" s="207" t="s">
        <v>17</v>
      </c>
    </row>
    <row r="12" spans="2:3">
      <c r="B12" s="313" t="s">
        <v>18</v>
      </c>
      <c r="C12" s="207" t="s">
        <v>19</v>
      </c>
    </row>
    <row r="13" spans="2:3">
      <c r="B13" s="313" t="s">
        <v>20</v>
      </c>
      <c r="C13" s="142" t="s">
        <v>21</v>
      </c>
    </row>
    <row r="14" spans="2:3">
      <c r="C14"/>
    </row>
    <row r="15" spans="2:3">
      <c r="B15" s="314"/>
      <c r="C15" s="316"/>
    </row>
    <row r="16" spans="2:3">
      <c r="B16" s="314"/>
      <c r="C16" s="316"/>
    </row>
    <row r="17" spans="2:3">
      <c r="B17" s="314"/>
      <c r="C17" s="316"/>
    </row>
    <row r="18" spans="2:3">
      <c r="B18" s="314"/>
      <c r="C18" s="316"/>
    </row>
    <row r="19" spans="2:3">
      <c r="B19" s="314"/>
      <c r="C19" s="316"/>
    </row>
    <row r="20" spans="2:3">
      <c r="B20" s="314"/>
      <c r="C20" s="316"/>
    </row>
    <row r="21" spans="2:3">
      <c r="B21" s="314"/>
      <c r="C21" s="315"/>
    </row>
    <row r="22" spans="2:3">
      <c r="B22" s="314"/>
      <c r="C22" s="315"/>
    </row>
  </sheetData>
  <hyperlinks>
    <hyperlink ref="B3" location="'1'!A1" display="CUADRO 1" xr:uid="{00000000-0004-0000-0000-000000000000}"/>
    <hyperlink ref="B4" location="'2'!A1" display="CUADRO 2" xr:uid="{00000000-0004-0000-0000-000001000000}"/>
    <hyperlink ref="B5" location="'3'!A1" display="CUADRO 3" xr:uid="{00000000-0004-0000-0000-000002000000}"/>
    <hyperlink ref="B6" location="'4'!A1" display="CUADRO 4" xr:uid="{00000000-0004-0000-0000-000003000000}"/>
    <hyperlink ref="B7" location="'5'!A1" display="CUADRO 5" xr:uid="{00000000-0004-0000-0000-000004000000}"/>
    <hyperlink ref="B8" location="'6'!A1" display="CUADRO 6" xr:uid="{00000000-0004-0000-0000-000005000000}"/>
    <hyperlink ref="B9" location="'7'!A1" display="CUADRO 7" xr:uid="{00000000-0004-0000-0000-000006000000}"/>
    <hyperlink ref="B10" location="'8'!A1" display="CUADRO 8" xr:uid="{00000000-0004-0000-0000-000007000000}"/>
    <hyperlink ref="B11" location="'9'!A1" display="CUADRO 9" xr:uid="{00000000-0004-0000-0000-000008000000}"/>
    <hyperlink ref="B12" location="'10'!A1" display="CUADRO 10" xr:uid="{00000000-0004-0000-0000-000009000000}"/>
    <hyperlink ref="B13" location="'11'!A1" display="CUADRO 11" xr:uid="{00000000-0004-0000-0000-00000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7030A0"/>
  </sheetPr>
  <dimension ref="A1:T86"/>
  <sheetViews>
    <sheetView topLeftCell="H71" workbookViewId="0">
      <selection activeCell="T74" sqref="T74"/>
    </sheetView>
  </sheetViews>
  <sheetFormatPr baseColWidth="10" defaultColWidth="11.42578125" defaultRowHeight="18.75"/>
  <cols>
    <col min="1" max="7" width="11.42578125" style="125"/>
    <col min="8" max="8" width="4" style="125" bestFit="1" customWidth="1"/>
    <col min="9" max="9" width="6.5703125" style="125" bestFit="1" customWidth="1"/>
    <col min="10" max="11" width="11.42578125" style="130"/>
    <col min="12" max="13" width="11.42578125" style="127"/>
    <col min="14" max="16384" width="11.42578125" style="125"/>
  </cols>
  <sheetData>
    <row r="1" spans="1:20">
      <c r="A1" s="198" t="s">
        <v>644</v>
      </c>
      <c r="B1" s="198"/>
      <c r="C1" s="198"/>
      <c r="D1" s="198"/>
      <c r="E1" s="198"/>
      <c r="G1" s="198" t="s">
        <v>645</v>
      </c>
      <c r="H1" s="199">
        <v>2</v>
      </c>
      <c r="I1" s="199">
        <v>3</v>
      </c>
      <c r="J1" s="199">
        <v>4</v>
      </c>
      <c r="K1" s="199">
        <v>5</v>
      </c>
      <c r="L1" s="199">
        <v>6</v>
      </c>
      <c r="M1" s="199">
        <v>7</v>
      </c>
    </row>
    <row r="2" spans="1:20">
      <c r="A2" s="128" t="s">
        <v>646</v>
      </c>
      <c r="B2" s="128" t="s">
        <v>647</v>
      </c>
      <c r="C2" s="128" t="s">
        <v>648</v>
      </c>
      <c r="D2" s="128" t="s">
        <v>649</v>
      </c>
      <c r="E2" s="128" t="s">
        <v>650</v>
      </c>
      <c r="G2" s="198" t="s">
        <v>651</v>
      </c>
      <c r="H2" s="125" t="s">
        <v>71</v>
      </c>
      <c r="I2" s="125" t="s">
        <v>652</v>
      </c>
      <c r="J2" s="126">
        <v>2011</v>
      </c>
      <c r="K2" s="126">
        <v>2022</v>
      </c>
      <c r="L2" s="127" t="s">
        <v>653</v>
      </c>
      <c r="M2" s="127" t="s">
        <v>654</v>
      </c>
      <c r="Q2" s="125" t="s">
        <v>71</v>
      </c>
      <c r="R2" s="125" t="s">
        <v>652</v>
      </c>
      <c r="S2" s="125" t="s">
        <v>655</v>
      </c>
      <c r="T2" s="125" t="s">
        <v>656</v>
      </c>
    </row>
    <row r="3" spans="1:20">
      <c r="A3" s="131" t="s">
        <v>657</v>
      </c>
      <c r="B3" s="131">
        <v>44.795627912730303</v>
      </c>
      <c r="C3" s="131" t="s">
        <v>658</v>
      </c>
      <c r="D3" s="131" t="s">
        <v>659</v>
      </c>
      <c r="E3" s="131" t="s">
        <v>659</v>
      </c>
      <c r="G3" s="125">
        <f t="shared" ref="G3:G34" si="0">_xlfn.RANK.EQ(M3,M$3:M$84,0)</f>
        <v>2</v>
      </c>
      <c r="H3" s="125">
        <v>101</v>
      </c>
      <c r="I3" s="129">
        <f t="shared" ref="I3:I34" si="1">B3</f>
        <v>44.795627912730303</v>
      </c>
      <c r="J3" s="130">
        <f>'INSUMO P.C5.3 Y 5.4'!C2</f>
        <v>288054</v>
      </c>
      <c r="K3" s="130">
        <f>'INSUMO P.C5.3 Y 5.4'!D2</f>
        <v>354612</v>
      </c>
      <c r="L3" s="127">
        <f t="shared" ref="L3:L34" si="2">J3/$I3</f>
        <v>6430.404336806695</v>
      </c>
      <c r="M3" s="127">
        <f t="shared" ref="M3:M34" si="3">K3/$I3</f>
        <v>7916.2189821481243</v>
      </c>
      <c r="N3" s="129"/>
      <c r="P3" s="125">
        <v>1</v>
      </c>
      <c r="Q3" s="125">
        <f>VLOOKUP($P3,$G$2:$M$84,H$1,FALSE)</f>
        <v>113</v>
      </c>
      <c r="R3" s="125">
        <f t="shared" ref="R3" si="4">VLOOKUP($P3,$G$2:$M$84,I$1,FALSE)</f>
        <v>8.2862220016782384</v>
      </c>
      <c r="S3" s="130">
        <f>VLOOKUP($P3,$G$2:$M$84,L$1,FALSE)</f>
        <v>7825.2791183807667</v>
      </c>
      <c r="T3" s="130">
        <f>VLOOKUP($P3,$G$2:$M$84,M$1,FALSE)</f>
        <v>10262.457363896014</v>
      </c>
    </row>
    <row r="4" spans="1:20">
      <c r="A4" s="131" t="s">
        <v>660</v>
      </c>
      <c r="B4" s="131">
        <v>34.919114602226337</v>
      </c>
      <c r="C4" s="131" t="s">
        <v>658</v>
      </c>
      <c r="D4" s="131" t="s">
        <v>659</v>
      </c>
      <c r="E4" s="131" t="s">
        <v>661</v>
      </c>
      <c r="G4" s="125">
        <f t="shared" si="0"/>
        <v>12</v>
      </c>
      <c r="H4" s="125">
        <v>102</v>
      </c>
      <c r="I4" s="129">
        <f t="shared" si="1"/>
        <v>34.919114602226337</v>
      </c>
      <c r="J4" s="130">
        <f>'INSUMO P.C5.3 Y 5.4'!C3</f>
        <v>56509</v>
      </c>
      <c r="K4" s="130">
        <f>'INSUMO P.C5.3 Y 5.4'!D3</f>
        <v>71519</v>
      </c>
      <c r="L4" s="127">
        <f t="shared" si="2"/>
        <v>1618.2827269164825</v>
      </c>
      <c r="M4" s="127">
        <f t="shared" si="3"/>
        <v>2048.1332592390577</v>
      </c>
      <c r="P4" s="125">
        <f>P3+1</f>
        <v>2</v>
      </c>
      <c r="Q4" s="125">
        <f t="shared" ref="Q4:Q67" si="5">VLOOKUP($P4,$G$2:$M$84,H$1,FALSE)</f>
        <v>101</v>
      </c>
      <c r="R4" s="125">
        <f t="shared" ref="R4:R67" si="6">VLOOKUP($P4,$G$2:$M$84,I$1,FALSE)</f>
        <v>44.795627912730303</v>
      </c>
      <c r="S4" s="130">
        <f t="shared" ref="S4:S67" si="7">VLOOKUP($P4,$G$2:$M$84,L$1,FALSE)</f>
        <v>6430.404336806695</v>
      </c>
      <c r="T4" s="130">
        <f t="shared" ref="T4:T67" si="8">VLOOKUP($P4,$G$2:$M$84,M$1,FALSE)</f>
        <v>7916.2189821481243</v>
      </c>
    </row>
    <row r="5" spans="1:20">
      <c r="A5" s="131" t="s">
        <v>662</v>
      </c>
      <c r="B5" s="131">
        <v>119.24856367964421</v>
      </c>
      <c r="C5" s="131" t="s">
        <v>658</v>
      </c>
      <c r="D5" s="131" t="s">
        <v>659</v>
      </c>
      <c r="E5" s="131" t="s">
        <v>91</v>
      </c>
      <c r="G5" s="125">
        <f t="shared" si="0"/>
        <v>14</v>
      </c>
      <c r="H5" s="125">
        <v>103</v>
      </c>
      <c r="I5" s="129">
        <f t="shared" si="1"/>
        <v>119.24856367964421</v>
      </c>
      <c r="J5" s="130">
        <f>'INSUMO P.C5.3 Y 5.4'!C4</f>
        <v>208411</v>
      </c>
      <c r="K5" s="130">
        <f>'INSUMO P.C5.3 Y 5.4'!D4</f>
        <v>231727.99999999991</v>
      </c>
      <c r="L5" s="127">
        <f t="shared" si="2"/>
        <v>1747.7023921217751</v>
      </c>
      <c r="M5" s="127">
        <f t="shared" si="3"/>
        <v>1943.2351455613884</v>
      </c>
      <c r="P5" s="125">
        <f t="shared" ref="P5:P68" si="9">P4+1</f>
        <v>3</v>
      </c>
      <c r="Q5" s="125">
        <f t="shared" si="5"/>
        <v>118</v>
      </c>
      <c r="R5" s="125">
        <f t="shared" si="6"/>
        <v>16.801183494851131</v>
      </c>
      <c r="S5" s="130">
        <f t="shared" si="7"/>
        <v>3881.0361198651835</v>
      </c>
      <c r="T5" s="130">
        <f t="shared" si="8"/>
        <v>4834.0642208264653</v>
      </c>
    </row>
    <row r="6" spans="1:20">
      <c r="A6" s="131" t="s">
        <v>663</v>
      </c>
      <c r="B6" s="131">
        <v>555.93553040217989</v>
      </c>
      <c r="C6" s="131" t="s">
        <v>658</v>
      </c>
      <c r="D6" s="131" t="s">
        <v>659</v>
      </c>
      <c r="E6" s="131" t="s">
        <v>94</v>
      </c>
      <c r="G6" s="125">
        <f t="shared" si="0"/>
        <v>49</v>
      </c>
      <c r="H6" s="125">
        <v>104</v>
      </c>
      <c r="I6" s="129">
        <f t="shared" si="1"/>
        <v>555.93553040217989</v>
      </c>
      <c r="J6" s="130">
        <f>'INSUMO P.C5.3 Y 5.4'!C5</f>
        <v>33004</v>
      </c>
      <c r="K6" s="130">
        <f>'INSUMO P.C5.3 Y 5.4'!D5</f>
        <v>37990</v>
      </c>
      <c r="L6" s="127">
        <f t="shared" si="2"/>
        <v>59.366595936266116</v>
      </c>
      <c r="M6" s="127">
        <f t="shared" si="3"/>
        <v>68.335261774898484</v>
      </c>
      <c r="P6" s="125">
        <f t="shared" si="9"/>
        <v>4</v>
      </c>
      <c r="Q6" s="125">
        <f t="shared" si="5"/>
        <v>108</v>
      </c>
      <c r="R6" s="125">
        <f t="shared" si="6"/>
        <v>30.43256819050465</v>
      </c>
      <c r="S6" s="130">
        <f t="shared" si="7"/>
        <v>3781.60657620436</v>
      </c>
      <c r="T6" s="130">
        <f t="shared" si="8"/>
        <v>4585.5479276816795</v>
      </c>
    </row>
    <row r="7" spans="1:20">
      <c r="A7" s="131" t="s">
        <v>664</v>
      </c>
      <c r="B7" s="131">
        <v>307.35147477208909</v>
      </c>
      <c r="C7" s="131" t="s">
        <v>658</v>
      </c>
      <c r="D7" s="131" t="s">
        <v>659</v>
      </c>
      <c r="E7" s="131" t="s">
        <v>665</v>
      </c>
      <c r="G7" s="125">
        <f t="shared" si="0"/>
        <v>51</v>
      </c>
      <c r="H7" s="125">
        <v>105</v>
      </c>
      <c r="I7" s="129">
        <f t="shared" si="1"/>
        <v>307.35147477208909</v>
      </c>
      <c r="J7" s="130">
        <f>'INSUMO P.C5.3 Y 5.4'!C6</f>
        <v>16280</v>
      </c>
      <c r="K7" s="130">
        <f>'INSUMO P.C5.3 Y 5.4'!D6</f>
        <v>18557</v>
      </c>
      <c r="L7" s="127">
        <f t="shared" si="2"/>
        <v>52.968673770223937</v>
      </c>
      <c r="M7" s="127">
        <f t="shared" si="3"/>
        <v>60.377130169167422</v>
      </c>
      <c r="P7" s="125">
        <f t="shared" si="9"/>
        <v>5</v>
      </c>
      <c r="Q7" s="125">
        <f t="shared" si="5"/>
        <v>110</v>
      </c>
      <c r="R7" s="125">
        <f t="shared" si="6"/>
        <v>21.552449153049789</v>
      </c>
      <c r="S7" s="130">
        <f t="shared" si="7"/>
        <v>3600.658071336582</v>
      </c>
      <c r="T7" s="130">
        <f t="shared" si="8"/>
        <v>4388.3643723440318</v>
      </c>
    </row>
    <row r="8" spans="1:20">
      <c r="A8" s="131" t="s">
        <v>666</v>
      </c>
      <c r="B8" s="131">
        <v>180.46721781201691</v>
      </c>
      <c r="C8" s="131" t="s">
        <v>658</v>
      </c>
      <c r="D8" s="131" t="s">
        <v>659</v>
      </c>
      <c r="E8" s="131" t="s">
        <v>667</v>
      </c>
      <c r="G8" s="125">
        <f t="shared" si="0"/>
        <v>28</v>
      </c>
      <c r="H8" s="125">
        <v>106</v>
      </c>
      <c r="I8" s="129">
        <f t="shared" si="1"/>
        <v>180.46721781201691</v>
      </c>
      <c r="J8" s="130">
        <f>'INSUMO P.C5.3 Y 5.4'!C7</f>
        <v>57892</v>
      </c>
      <c r="K8" s="130">
        <f>'INSUMO P.C5.3 Y 5.4'!D7</f>
        <v>64522.000000000007</v>
      </c>
      <c r="L8" s="127">
        <f t="shared" si="2"/>
        <v>320.78956334497832</v>
      </c>
      <c r="M8" s="127">
        <f t="shared" si="3"/>
        <v>357.5275375897308</v>
      </c>
      <c r="P8" s="125">
        <f t="shared" si="9"/>
        <v>6</v>
      </c>
      <c r="Q8" s="125">
        <f t="shared" si="5"/>
        <v>115</v>
      </c>
      <c r="R8" s="125">
        <f t="shared" si="6"/>
        <v>16.466699810268441</v>
      </c>
      <c r="S8" s="130">
        <f t="shared" si="7"/>
        <v>2983.7186908187796</v>
      </c>
      <c r="T8" s="130">
        <f t="shared" si="8"/>
        <v>3841.5104865489607</v>
      </c>
    </row>
    <row r="9" spans="1:20">
      <c r="A9" s="131" t="s">
        <v>668</v>
      </c>
      <c r="B9" s="131">
        <v>164.88405359487089</v>
      </c>
      <c r="C9" s="131" t="s">
        <v>658</v>
      </c>
      <c r="D9" s="131" t="s">
        <v>659</v>
      </c>
      <c r="E9" s="131" t="s">
        <v>100</v>
      </c>
      <c r="G9" s="125">
        <f t="shared" si="0"/>
        <v>33</v>
      </c>
      <c r="H9" s="125">
        <v>107</v>
      </c>
      <c r="I9" s="129">
        <f t="shared" si="1"/>
        <v>164.88405359487089</v>
      </c>
      <c r="J9" s="130">
        <f>'INSUMO P.C5.3 Y 5.4'!C8</f>
        <v>26294</v>
      </c>
      <c r="K9" s="130">
        <f>'INSUMO P.C5.3 Y 5.4'!D8</f>
        <v>30115.999999999996</v>
      </c>
      <c r="L9" s="127">
        <f t="shared" si="2"/>
        <v>159.46963594554626</v>
      </c>
      <c r="M9" s="127">
        <f t="shared" si="3"/>
        <v>182.64956096965355</v>
      </c>
      <c r="P9" s="125">
        <f t="shared" si="9"/>
        <v>7</v>
      </c>
      <c r="Q9" s="125">
        <f t="shared" si="5"/>
        <v>408</v>
      </c>
      <c r="R9" s="125">
        <f t="shared" si="6"/>
        <v>6.8040324146129398</v>
      </c>
      <c r="S9" s="130">
        <f t="shared" si="7"/>
        <v>2944.8713320305137</v>
      </c>
      <c r="T9" s="130">
        <f t="shared" si="8"/>
        <v>3662.8279351631713</v>
      </c>
    </row>
    <row r="10" spans="1:20">
      <c r="A10" s="131" t="s">
        <v>669</v>
      </c>
      <c r="B10" s="131">
        <v>30.43256819050465</v>
      </c>
      <c r="C10" s="131" t="s">
        <v>658</v>
      </c>
      <c r="D10" s="131" t="s">
        <v>659</v>
      </c>
      <c r="E10" s="131" t="s">
        <v>102</v>
      </c>
      <c r="G10" s="125">
        <f t="shared" si="0"/>
        <v>4</v>
      </c>
      <c r="H10" s="125">
        <v>108</v>
      </c>
      <c r="I10" s="129">
        <f t="shared" si="1"/>
        <v>30.43256819050465</v>
      </c>
      <c r="J10" s="130">
        <f>'INSUMO P.C5.3 Y 5.4'!C9</f>
        <v>115084</v>
      </c>
      <c r="K10" s="130">
        <f>'INSUMO P.C5.3 Y 5.4'!D9</f>
        <v>139550</v>
      </c>
      <c r="L10" s="127">
        <f t="shared" si="2"/>
        <v>3781.60657620436</v>
      </c>
      <c r="M10" s="127">
        <f t="shared" si="3"/>
        <v>4585.5479276816795</v>
      </c>
      <c r="P10" s="125">
        <f t="shared" si="9"/>
        <v>8</v>
      </c>
      <c r="Q10" s="125">
        <f t="shared" si="5"/>
        <v>409</v>
      </c>
      <c r="R10" s="125">
        <f t="shared" si="6"/>
        <v>8.7464046207729034</v>
      </c>
      <c r="S10" s="130">
        <f t="shared" si="7"/>
        <v>3163.6999658443387</v>
      </c>
      <c r="T10" s="130">
        <f t="shared" si="8"/>
        <v>3049.8246029741508</v>
      </c>
    </row>
    <row r="11" spans="1:20">
      <c r="A11" s="131" t="s">
        <v>670</v>
      </c>
      <c r="B11" s="131">
        <v>61.293291379160557</v>
      </c>
      <c r="C11" s="131" t="s">
        <v>658</v>
      </c>
      <c r="D11" s="131" t="s">
        <v>659</v>
      </c>
      <c r="E11" s="131" t="s">
        <v>104</v>
      </c>
      <c r="G11" s="125">
        <f t="shared" si="0"/>
        <v>17</v>
      </c>
      <c r="H11" s="125">
        <v>109</v>
      </c>
      <c r="I11" s="129">
        <f t="shared" si="1"/>
        <v>61.293291379160557</v>
      </c>
      <c r="J11" s="130">
        <f>'INSUMO P.C5.3 Y 5.4'!C10</f>
        <v>49123</v>
      </c>
      <c r="K11" s="130">
        <f>'INSUMO P.C5.3 Y 5.4'!D10</f>
        <v>60765</v>
      </c>
      <c r="L11" s="127">
        <f t="shared" si="2"/>
        <v>801.44170584876758</v>
      </c>
      <c r="M11" s="127">
        <f t="shared" si="3"/>
        <v>991.38092657004586</v>
      </c>
      <c r="P11" s="125">
        <f t="shared" si="9"/>
        <v>9</v>
      </c>
      <c r="Q11" s="125">
        <f t="shared" si="5"/>
        <v>303</v>
      </c>
      <c r="R11" s="125">
        <f t="shared" si="6"/>
        <v>49.108706257789073</v>
      </c>
      <c r="S11" s="130">
        <f t="shared" si="7"/>
        <v>2024.0606518571124</v>
      </c>
      <c r="T11" s="130">
        <f t="shared" si="8"/>
        <v>2323.4373025638924</v>
      </c>
    </row>
    <row r="12" spans="1:20">
      <c r="A12" s="131" t="s">
        <v>671</v>
      </c>
      <c r="B12" s="131">
        <v>21.552449153049789</v>
      </c>
      <c r="C12" s="131" t="s">
        <v>658</v>
      </c>
      <c r="D12" s="131" t="s">
        <v>659</v>
      </c>
      <c r="E12" s="131" t="s">
        <v>106</v>
      </c>
      <c r="G12" s="125">
        <f t="shared" si="0"/>
        <v>5</v>
      </c>
      <c r="H12" s="125">
        <v>110</v>
      </c>
      <c r="I12" s="129">
        <f t="shared" si="1"/>
        <v>21.552449153049789</v>
      </c>
      <c r="J12" s="130">
        <f>'INSUMO P.C5.3 Y 5.4'!C11</f>
        <v>77603</v>
      </c>
      <c r="K12" s="130">
        <f>'INSUMO P.C5.3 Y 5.4'!D11</f>
        <v>94580</v>
      </c>
      <c r="L12" s="127">
        <f t="shared" si="2"/>
        <v>3600.658071336582</v>
      </c>
      <c r="M12" s="127">
        <f t="shared" si="3"/>
        <v>4388.3643723440318</v>
      </c>
      <c r="P12" s="125">
        <f t="shared" si="9"/>
        <v>10</v>
      </c>
      <c r="Q12" s="125">
        <f t="shared" si="5"/>
        <v>407</v>
      </c>
      <c r="R12" s="125">
        <f t="shared" si="6"/>
        <v>12.35106053995275</v>
      </c>
      <c r="S12" s="130">
        <f t="shared" si="7"/>
        <v>1751.5095104604482</v>
      </c>
      <c r="T12" s="130">
        <f t="shared" si="8"/>
        <v>2174.7929996060693</v>
      </c>
    </row>
    <row r="13" spans="1:20">
      <c r="A13" s="131" t="s">
        <v>672</v>
      </c>
      <c r="B13" s="131">
        <v>227.31718382326349</v>
      </c>
      <c r="C13" s="131" t="s">
        <v>658</v>
      </c>
      <c r="D13" s="131" t="s">
        <v>659</v>
      </c>
      <c r="E13" s="131" t="s">
        <v>673</v>
      </c>
      <c r="G13" s="125">
        <f t="shared" si="0"/>
        <v>29</v>
      </c>
      <c r="H13" s="125">
        <v>111</v>
      </c>
      <c r="I13" s="129">
        <f t="shared" si="1"/>
        <v>227.31718382326349</v>
      </c>
      <c r="J13" s="130">
        <f>'INSUMO P.C5.3 Y 5.4'!C12</f>
        <v>60486</v>
      </c>
      <c r="K13" s="130">
        <f>'INSUMO P.C5.3 Y 5.4'!D12</f>
        <v>72485</v>
      </c>
      <c r="L13" s="127">
        <f t="shared" si="2"/>
        <v>266.08635116220324</v>
      </c>
      <c r="M13" s="127">
        <f t="shared" si="3"/>
        <v>318.8716258967745</v>
      </c>
      <c r="P13" s="125">
        <f t="shared" si="9"/>
        <v>11</v>
      </c>
      <c r="Q13" s="125">
        <f t="shared" si="5"/>
        <v>114</v>
      </c>
      <c r="R13" s="125">
        <f t="shared" si="6"/>
        <v>29.223539105418919</v>
      </c>
      <c r="S13" s="130">
        <f t="shared" si="7"/>
        <v>1947.7107065874002</v>
      </c>
      <c r="T13" s="130">
        <f t="shared" si="8"/>
        <v>2152.3402683399372</v>
      </c>
    </row>
    <row r="14" spans="1:20">
      <c r="A14" s="131" t="s">
        <v>674</v>
      </c>
      <c r="B14" s="131">
        <v>344.3643722693663</v>
      </c>
      <c r="C14" s="131" t="s">
        <v>658</v>
      </c>
      <c r="D14" s="131" t="s">
        <v>659</v>
      </c>
      <c r="E14" s="131" t="s">
        <v>110</v>
      </c>
      <c r="G14" s="125">
        <f t="shared" si="0"/>
        <v>50</v>
      </c>
      <c r="H14" s="125">
        <v>112</v>
      </c>
      <c r="I14" s="129">
        <f t="shared" si="1"/>
        <v>344.3643722693663</v>
      </c>
      <c r="J14" s="130">
        <f>'INSUMO P.C5.3 Y 5.4'!C13</f>
        <v>20209</v>
      </c>
      <c r="K14" s="130">
        <f>'INSUMO P.C5.3 Y 5.4'!D13</f>
        <v>22084</v>
      </c>
      <c r="L14" s="127">
        <f t="shared" si="2"/>
        <v>58.684932668331484</v>
      </c>
      <c r="M14" s="127">
        <f t="shared" si="3"/>
        <v>64.129746798329094</v>
      </c>
      <c r="P14" s="125">
        <f t="shared" si="9"/>
        <v>12</v>
      </c>
      <c r="Q14" s="125">
        <f t="shared" si="5"/>
        <v>102</v>
      </c>
      <c r="R14" s="125">
        <f t="shared" si="6"/>
        <v>34.919114602226337</v>
      </c>
      <c r="S14" s="130">
        <f t="shared" si="7"/>
        <v>1618.2827269164825</v>
      </c>
      <c r="T14" s="130">
        <f t="shared" si="8"/>
        <v>2048.1332592390577</v>
      </c>
    </row>
    <row r="15" spans="1:20">
      <c r="A15" s="131" t="s">
        <v>675</v>
      </c>
      <c r="B15" s="131">
        <v>8.2862220016782384</v>
      </c>
      <c r="C15" s="131" t="s">
        <v>658</v>
      </c>
      <c r="D15" s="131" t="s">
        <v>659</v>
      </c>
      <c r="E15" s="131" t="s">
        <v>676</v>
      </c>
      <c r="G15" s="125">
        <f t="shared" si="0"/>
        <v>1</v>
      </c>
      <c r="H15" s="125">
        <v>113</v>
      </c>
      <c r="I15" s="129">
        <f t="shared" si="1"/>
        <v>8.2862220016782384</v>
      </c>
      <c r="J15" s="130">
        <f>'INSUMO P.C5.3 Y 5.4'!C14</f>
        <v>64842</v>
      </c>
      <c r="K15" s="130">
        <f>'INSUMO P.C5.3 Y 5.4'!D14</f>
        <v>85037</v>
      </c>
      <c r="L15" s="127">
        <f t="shared" si="2"/>
        <v>7825.2791183807667</v>
      </c>
      <c r="M15" s="127">
        <f t="shared" si="3"/>
        <v>10262.457363896014</v>
      </c>
      <c r="P15" s="125">
        <f t="shared" si="9"/>
        <v>13</v>
      </c>
      <c r="Q15" s="125">
        <f t="shared" si="5"/>
        <v>403</v>
      </c>
      <c r="R15" s="125">
        <f t="shared" si="6"/>
        <v>25.541582848784529</v>
      </c>
      <c r="S15" s="130">
        <f t="shared" si="7"/>
        <v>1568.8925873247883</v>
      </c>
      <c r="T15" s="130">
        <f t="shared" si="8"/>
        <v>1945.3766939257857</v>
      </c>
    </row>
    <row r="16" spans="1:20">
      <c r="A16" s="131" t="s">
        <v>677</v>
      </c>
      <c r="B16" s="131">
        <v>29.223539105418919</v>
      </c>
      <c r="C16" s="131" t="s">
        <v>658</v>
      </c>
      <c r="D16" s="131" t="s">
        <v>659</v>
      </c>
      <c r="E16" s="131" t="s">
        <v>114</v>
      </c>
      <c r="G16" s="125">
        <f t="shared" si="0"/>
        <v>11</v>
      </c>
      <c r="H16" s="125">
        <v>114</v>
      </c>
      <c r="I16" s="129">
        <f t="shared" si="1"/>
        <v>29.223539105418919</v>
      </c>
      <c r="J16" s="130">
        <f>'INSUMO P.C5.3 Y 5.4'!C15</f>
        <v>56919</v>
      </c>
      <c r="K16" s="130">
        <f>'INSUMO P.C5.3 Y 5.4'!D15</f>
        <v>62899</v>
      </c>
      <c r="L16" s="127">
        <f t="shared" si="2"/>
        <v>1947.7107065874002</v>
      </c>
      <c r="M16" s="127">
        <f t="shared" si="3"/>
        <v>2152.3402683399372</v>
      </c>
      <c r="P16" s="125">
        <f t="shared" si="9"/>
        <v>14</v>
      </c>
      <c r="Q16" s="125">
        <f t="shared" si="5"/>
        <v>103</v>
      </c>
      <c r="R16" s="125">
        <f t="shared" si="6"/>
        <v>119.24856367964421</v>
      </c>
      <c r="S16" s="130">
        <f t="shared" si="7"/>
        <v>1747.7023921217751</v>
      </c>
      <c r="T16" s="130">
        <f t="shared" si="8"/>
        <v>1943.2351455613884</v>
      </c>
    </row>
    <row r="17" spans="1:20">
      <c r="A17" s="131" t="s">
        <v>678</v>
      </c>
      <c r="B17" s="131">
        <v>16.466699810268441</v>
      </c>
      <c r="C17" s="131" t="s">
        <v>658</v>
      </c>
      <c r="D17" s="131" t="s">
        <v>659</v>
      </c>
      <c r="E17" s="131" t="s">
        <v>116</v>
      </c>
      <c r="G17" s="125">
        <f t="shared" si="0"/>
        <v>6</v>
      </c>
      <c r="H17" s="125">
        <v>115</v>
      </c>
      <c r="I17" s="129">
        <f t="shared" si="1"/>
        <v>16.466699810268441</v>
      </c>
      <c r="J17" s="130">
        <f>'INSUMO P.C5.3 Y 5.4'!C16</f>
        <v>49132</v>
      </c>
      <c r="K17" s="130">
        <f>'INSUMO P.C5.3 Y 5.4'!D16</f>
        <v>63257</v>
      </c>
      <c r="L17" s="127">
        <f t="shared" si="2"/>
        <v>2983.7186908187796</v>
      </c>
      <c r="M17" s="127">
        <f t="shared" si="3"/>
        <v>3841.5104865489607</v>
      </c>
      <c r="P17" s="125">
        <f t="shared" si="9"/>
        <v>15</v>
      </c>
      <c r="Q17" s="125">
        <f t="shared" si="5"/>
        <v>405</v>
      </c>
      <c r="R17" s="125">
        <f t="shared" si="6"/>
        <v>47.382890584860647</v>
      </c>
      <c r="S17" s="130">
        <f t="shared" si="7"/>
        <v>970.07589517314761</v>
      </c>
      <c r="T17" s="130">
        <f t="shared" si="8"/>
        <v>1190.9995212075762</v>
      </c>
    </row>
    <row r="18" spans="1:20">
      <c r="A18" s="131" t="s">
        <v>679</v>
      </c>
      <c r="B18" s="131">
        <v>420.19814848706631</v>
      </c>
      <c r="C18" s="131" t="s">
        <v>658</v>
      </c>
      <c r="D18" s="131" t="s">
        <v>659</v>
      </c>
      <c r="E18" s="131" t="s">
        <v>118</v>
      </c>
      <c r="G18" s="125">
        <f t="shared" si="0"/>
        <v>81</v>
      </c>
      <c r="H18" s="125">
        <v>116</v>
      </c>
      <c r="I18" s="129">
        <f t="shared" si="1"/>
        <v>420.19814848706631</v>
      </c>
      <c r="J18" s="130">
        <f>'INSUMO P.C5.3 Y 5.4'!C17</f>
        <v>5512</v>
      </c>
      <c r="K18" s="130">
        <f>'INSUMO P.C5.3 Y 5.4'!D17</f>
        <v>6017</v>
      </c>
      <c r="L18" s="127">
        <f t="shared" si="2"/>
        <v>13.117620864932629</v>
      </c>
      <c r="M18" s="127">
        <f t="shared" si="3"/>
        <v>14.319434822986144</v>
      </c>
      <c r="P18" s="125">
        <f t="shared" si="9"/>
        <v>16</v>
      </c>
      <c r="Q18" s="125">
        <f t="shared" si="5"/>
        <v>207</v>
      </c>
      <c r="R18" s="125">
        <f t="shared" si="6"/>
        <v>39.234692976757323</v>
      </c>
      <c r="S18" s="130">
        <f t="shared" si="7"/>
        <v>884.82914905351231</v>
      </c>
      <c r="T18" s="130">
        <f t="shared" si="8"/>
        <v>1041.3487885378313</v>
      </c>
    </row>
    <row r="19" spans="1:20">
      <c r="A19" s="131" t="s">
        <v>680</v>
      </c>
      <c r="B19" s="131">
        <v>392.11817747704168</v>
      </c>
      <c r="C19" s="131" t="s">
        <v>658</v>
      </c>
      <c r="D19" s="131" t="s">
        <v>659</v>
      </c>
      <c r="E19" s="131" t="s">
        <v>120</v>
      </c>
      <c r="G19" s="125">
        <f t="shared" si="0"/>
        <v>77</v>
      </c>
      <c r="H19" s="125">
        <v>117</v>
      </c>
      <c r="I19" s="129">
        <f t="shared" si="1"/>
        <v>392.11817747704168</v>
      </c>
      <c r="J19" s="130">
        <f>'INSUMO P.C5.3 Y 5.4'!C18</f>
        <v>6948</v>
      </c>
      <c r="K19" s="130">
        <f>'INSUMO P.C5.3 Y 5.4'!D18</f>
        <v>7634</v>
      </c>
      <c r="L19" s="127">
        <f t="shared" si="2"/>
        <v>17.719147948469697</v>
      </c>
      <c r="M19" s="127">
        <f t="shared" si="3"/>
        <v>19.468620529449865</v>
      </c>
      <c r="P19" s="125">
        <f t="shared" si="9"/>
        <v>17</v>
      </c>
      <c r="Q19" s="125">
        <f t="shared" si="5"/>
        <v>109</v>
      </c>
      <c r="R19" s="125">
        <f t="shared" si="6"/>
        <v>61.293291379160557</v>
      </c>
      <c r="S19" s="130">
        <f t="shared" si="7"/>
        <v>801.44170584876758</v>
      </c>
      <c r="T19" s="130">
        <f t="shared" si="8"/>
        <v>991.38092657004586</v>
      </c>
    </row>
    <row r="20" spans="1:20">
      <c r="A20" s="131" t="s">
        <v>681</v>
      </c>
      <c r="B20" s="131">
        <v>16.801183494851131</v>
      </c>
      <c r="C20" s="131" t="s">
        <v>658</v>
      </c>
      <c r="D20" s="131" t="s">
        <v>659</v>
      </c>
      <c r="E20" s="131" t="s">
        <v>122</v>
      </c>
      <c r="G20" s="125">
        <f t="shared" si="0"/>
        <v>3</v>
      </c>
      <c r="H20" s="125">
        <v>118</v>
      </c>
      <c r="I20" s="129">
        <f t="shared" si="1"/>
        <v>16.801183494851131</v>
      </c>
      <c r="J20" s="130">
        <f>'INSUMO P.C5.3 Y 5.4'!C19</f>
        <v>65206</v>
      </c>
      <c r="K20" s="130">
        <f>'INSUMO P.C5.3 Y 5.4'!D19</f>
        <v>81218</v>
      </c>
      <c r="L20" s="127">
        <f t="shared" si="2"/>
        <v>3881.0361198651835</v>
      </c>
      <c r="M20" s="127">
        <f t="shared" si="3"/>
        <v>4834.0642208264653</v>
      </c>
      <c r="P20" s="125">
        <f t="shared" si="9"/>
        <v>18</v>
      </c>
      <c r="Q20" s="125">
        <f t="shared" si="5"/>
        <v>402</v>
      </c>
      <c r="R20" s="125">
        <f t="shared" si="6"/>
        <v>56.015606508243067</v>
      </c>
      <c r="S20" s="130">
        <f t="shared" si="7"/>
        <v>725.86913780923919</v>
      </c>
      <c r="T20" s="130">
        <f t="shared" si="8"/>
        <v>933.00783938328266</v>
      </c>
    </row>
    <row r="21" spans="1:20">
      <c r="A21" s="131" t="s">
        <v>682</v>
      </c>
      <c r="B21" s="131">
        <v>1911.7190251841521</v>
      </c>
      <c r="C21" s="131" t="s">
        <v>658</v>
      </c>
      <c r="D21" s="131" t="s">
        <v>659</v>
      </c>
      <c r="E21" s="131" t="s">
        <v>683</v>
      </c>
      <c r="G21" s="125">
        <f t="shared" si="0"/>
        <v>45</v>
      </c>
      <c r="H21" s="125">
        <v>119</v>
      </c>
      <c r="I21" s="129">
        <f t="shared" si="1"/>
        <v>1911.7190251841521</v>
      </c>
      <c r="J21" s="130">
        <f>'INSUMO P.C5.3 Y 5.4'!C20</f>
        <v>134534</v>
      </c>
      <c r="K21" s="130">
        <f>'INSUMO P.C5.3 Y 5.4'!D20</f>
        <v>148182.00000000003</v>
      </c>
      <c r="L21" s="127">
        <f t="shared" si="2"/>
        <v>70.373312305682902</v>
      </c>
      <c r="M21" s="127">
        <f t="shared" si="3"/>
        <v>77.51243673778157</v>
      </c>
      <c r="P21" s="125">
        <f t="shared" si="9"/>
        <v>19</v>
      </c>
      <c r="Q21" s="125">
        <f t="shared" si="5"/>
        <v>406</v>
      </c>
      <c r="R21" s="125">
        <f t="shared" si="6"/>
        <v>26.91100667151121</v>
      </c>
      <c r="S21" s="130">
        <f t="shared" si="7"/>
        <v>766.7123066727454</v>
      </c>
      <c r="T21" s="130">
        <f t="shared" si="8"/>
        <v>865.44514236457326</v>
      </c>
    </row>
    <row r="22" spans="1:20">
      <c r="A22" s="131" t="s">
        <v>684</v>
      </c>
      <c r="B22" s="131">
        <v>122.29681422251601</v>
      </c>
      <c r="C22" s="131" t="s">
        <v>658</v>
      </c>
      <c r="D22" s="131" t="s">
        <v>659</v>
      </c>
      <c r="E22" s="131" t="s">
        <v>685</v>
      </c>
      <c r="G22" s="125">
        <f t="shared" si="0"/>
        <v>38</v>
      </c>
      <c r="H22" s="125">
        <v>120</v>
      </c>
      <c r="I22" s="129">
        <f t="shared" si="1"/>
        <v>122.29681422251601</v>
      </c>
      <c r="J22" s="130">
        <f>'INSUMO P.C5.3 Y 5.4'!C21</f>
        <v>12200</v>
      </c>
      <c r="K22" s="130">
        <f>'INSUMO P.C5.3 Y 5.4'!D21</f>
        <v>13255</v>
      </c>
      <c r="L22" s="127">
        <f t="shared" si="2"/>
        <v>99.757300119056282</v>
      </c>
      <c r="M22" s="127">
        <f t="shared" si="3"/>
        <v>108.38385353099106</v>
      </c>
      <c r="P22" s="125">
        <f t="shared" si="9"/>
        <v>20</v>
      </c>
      <c r="Q22" s="125">
        <f t="shared" si="5"/>
        <v>404</v>
      </c>
      <c r="R22" s="125">
        <f t="shared" si="6"/>
        <v>50.914230452323643</v>
      </c>
      <c r="S22" s="130">
        <f t="shared" si="7"/>
        <v>711.84420697349321</v>
      </c>
      <c r="T22" s="130">
        <f t="shared" si="8"/>
        <v>837.48687982092395</v>
      </c>
    </row>
    <row r="23" spans="1:20">
      <c r="A23" s="131" t="s">
        <v>686</v>
      </c>
      <c r="B23" s="131">
        <v>384.16802363533958</v>
      </c>
      <c r="C23" s="131" t="s">
        <v>687</v>
      </c>
      <c r="D23" s="131" t="s">
        <v>63</v>
      </c>
      <c r="E23" s="131" t="s">
        <v>63</v>
      </c>
      <c r="G23" s="125">
        <f t="shared" si="0"/>
        <v>21</v>
      </c>
      <c r="H23" s="125">
        <v>201</v>
      </c>
      <c r="I23" s="129">
        <f t="shared" si="1"/>
        <v>384.16802363533958</v>
      </c>
      <c r="J23" s="130">
        <f>'INSUMO P.C5.3 Y 5.4'!C22</f>
        <v>254886</v>
      </c>
      <c r="K23" s="130">
        <f>'INSUMO P.C5.3 Y 5.4'!D22</f>
        <v>318519</v>
      </c>
      <c r="L23" s="127">
        <f t="shared" si="2"/>
        <v>663.47531371310379</v>
      </c>
      <c r="M23" s="127">
        <f t="shared" si="3"/>
        <v>829.113774191537</v>
      </c>
      <c r="P23" s="125">
        <f t="shared" si="9"/>
        <v>21</v>
      </c>
      <c r="Q23" s="125">
        <f t="shared" si="5"/>
        <v>201</v>
      </c>
      <c r="R23" s="125">
        <f t="shared" si="6"/>
        <v>384.16802363533958</v>
      </c>
      <c r="S23" s="130">
        <f t="shared" si="7"/>
        <v>663.47531371310379</v>
      </c>
      <c r="T23" s="130">
        <f t="shared" si="8"/>
        <v>829.113774191537</v>
      </c>
    </row>
    <row r="24" spans="1:20">
      <c r="A24" s="131" t="s">
        <v>688</v>
      </c>
      <c r="B24" s="131">
        <v>1006.34084113362</v>
      </c>
      <c r="C24" s="131" t="s">
        <v>687</v>
      </c>
      <c r="D24" s="131" t="s">
        <v>63</v>
      </c>
      <c r="E24" s="131" t="s">
        <v>689</v>
      </c>
      <c r="G24" s="125">
        <f t="shared" si="0"/>
        <v>39</v>
      </c>
      <c r="H24" s="125">
        <v>202</v>
      </c>
      <c r="I24" s="129">
        <f t="shared" si="1"/>
        <v>1006.34084113362</v>
      </c>
      <c r="J24" s="130">
        <f>'INSUMO P.C5.3 Y 5.4'!C23</f>
        <v>80566</v>
      </c>
      <c r="K24" s="130">
        <f>'INSUMO P.C5.3 Y 5.4'!D23</f>
        <v>96216.999999999985</v>
      </c>
      <c r="L24" s="127">
        <f t="shared" si="2"/>
        <v>80.058362641075206</v>
      </c>
      <c r="M24" s="127">
        <f t="shared" si="3"/>
        <v>95.610747439817445</v>
      </c>
      <c r="P24" s="125">
        <f t="shared" si="9"/>
        <v>22</v>
      </c>
      <c r="Q24" s="125">
        <f t="shared" si="5"/>
        <v>301</v>
      </c>
      <c r="R24" s="125">
        <f t="shared" si="6"/>
        <v>210.97301852822</v>
      </c>
      <c r="S24" s="130">
        <f t="shared" si="7"/>
        <v>701.02803207613488</v>
      </c>
      <c r="T24" s="130">
        <f t="shared" si="8"/>
        <v>781.49803775948772</v>
      </c>
    </row>
    <row r="25" spans="1:20">
      <c r="A25" s="131" t="s">
        <v>690</v>
      </c>
      <c r="B25" s="131">
        <v>143.13598780802289</v>
      </c>
      <c r="C25" s="131" t="s">
        <v>687</v>
      </c>
      <c r="D25" s="131" t="s">
        <v>63</v>
      </c>
      <c r="E25" s="131" t="s">
        <v>131</v>
      </c>
      <c r="G25" s="125">
        <f t="shared" si="0"/>
        <v>23</v>
      </c>
      <c r="H25" s="125">
        <v>203</v>
      </c>
      <c r="I25" s="129">
        <f t="shared" si="1"/>
        <v>143.13598780802289</v>
      </c>
      <c r="J25" s="130">
        <f>'INSUMO P.C5.3 Y 5.4'!C24</f>
        <v>76898</v>
      </c>
      <c r="K25" s="130">
        <f>'INSUMO P.C5.3 Y 5.4'!D24</f>
        <v>94320</v>
      </c>
      <c r="L25" s="127">
        <f t="shared" si="2"/>
        <v>537.23735852605614</v>
      </c>
      <c r="M25" s="127">
        <f t="shared" si="3"/>
        <v>658.95377846208771</v>
      </c>
      <c r="P25" s="125">
        <f t="shared" si="9"/>
        <v>23</v>
      </c>
      <c r="Q25" s="125">
        <f t="shared" si="5"/>
        <v>203</v>
      </c>
      <c r="R25" s="125">
        <f t="shared" si="6"/>
        <v>143.13598780802289</v>
      </c>
      <c r="S25" s="130">
        <f t="shared" si="7"/>
        <v>537.23735852605614</v>
      </c>
      <c r="T25" s="130">
        <f t="shared" si="8"/>
        <v>658.95377846208771</v>
      </c>
    </row>
    <row r="26" spans="1:20">
      <c r="A26" s="131" t="s">
        <v>691</v>
      </c>
      <c r="B26" s="131">
        <v>127.070828852812</v>
      </c>
      <c r="C26" s="131" t="s">
        <v>687</v>
      </c>
      <c r="D26" s="131" t="s">
        <v>63</v>
      </c>
      <c r="E26" s="131" t="s">
        <v>133</v>
      </c>
      <c r="G26" s="125">
        <f t="shared" si="0"/>
        <v>60</v>
      </c>
      <c r="H26" s="125">
        <v>204</v>
      </c>
      <c r="I26" s="129">
        <f t="shared" si="1"/>
        <v>127.070828852812</v>
      </c>
      <c r="J26" s="130">
        <f>'INSUMO P.C5.3 Y 5.4'!C25</f>
        <v>6136</v>
      </c>
      <c r="K26" s="130">
        <f>'INSUMO P.C5.3 Y 5.4'!D25</f>
        <v>6583</v>
      </c>
      <c r="L26" s="127">
        <f t="shared" si="2"/>
        <v>48.288030033292841</v>
      </c>
      <c r="M26" s="127">
        <f t="shared" si="3"/>
        <v>51.805753212054555</v>
      </c>
      <c r="P26" s="125">
        <f t="shared" si="9"/>
        <v>24</v>
      </c>
      <c r="Q26" s="125">
        <f t="shared" si="5"/>
        <v>401</v>
      </c>
      <c r="R26" s="125">
        <f t="shared" si="6"/>
        <v>286.4558424204784</v>
      </c>
      <c r="S26" s="130">
        <f t="shared" si="7"/>
        <v>431.53597062456993</v>
      </c>
      <c r="T26" s="130">
        <f t="shared" si="8"/>
        <v>510.29156453870968</v>
      </c>
    </row>
    <row r="27" spans="1:20">
      <c r="A27" s="131" t="s">
        <v>692</v>
      </c>
      <c r="B27" s="131">
        <v>126.7913904985292</v>
      </c>
      <c r="C27" s="131" t="s">
        <v>687</v>
      </c>
      <c r="D27" s="131" t="s">
        <v>63</v>
      </c>
      <c r="E27" s="131" t="s">
        <v>135</v>
      </c>
      <c r="G27" s="125">
        <f t="shared" si="0"/>
        <v>30</v>
      </c>
      <c r="H27" s="125">
        <v>205</v>
      </c>
      <c r="I27" s="129">
        <f t="shared" si="1"/>
        <v>126.7913904985292</v>
      </c>
      <c r="J27" s="130">
        <f>'INSUMO P.C5.3 Y 5.4'!C26</f>
        <v>25460</v>
      </c>
      <c r="K27" s="130">
        <f>'INSUMO P.C5.3 Y 5.4'!D26</f>
        <v>28817</v>
      </c>
      <c r="L27" s="127">
        <f t="shared" si="2"/>
        <v>200.80227766171032</v>
      </c>
      <c r="M27" s="127">
        <f t="shared" si="3"/>
        <v>227.27883878152028</v>
      </c>
      <c r="P27" s="125">
        <f t="shared" si="9"/>
        <v>25</v>
      </c>
      <c r="Q27" s="125">
        <f t="shared" si="5"/>
        <v>208</v>
      </c>
      <c r="R27" s="125">
        <f t="shared" si="6"/>
        <v>75.131989528010706</v>
      </c>
      <c r="S27" s="130">
        <f t="shared" si="7"/>
        <v>388.6360548074403</v>
      </c>
      <c r="T27" s="130">
        <f t="shared" si="8"/>
        <v>450.18107749416259</v>
      </c>
    </row>
    <row r="28" spans="1:20">
      <c r="A28" s="131" t="s">
        <v>693</v>
      </c>
      <c r="B28" s="131">
        <v>125.73781819189421</v>
      </c>
      <c r="C28" s="131" t="s">
        <v>687</v>
      </c>
      <c r="D28" s="131" t="s">
        <v>63</v>
      </c>
      <c r="E28" s="131" t="s">
        <v>137</v>
      </c>
      <c r="G28" s="125">
        <f t="shared" si="0"/>
        <v>27</v>
      </c>
      <c r="H28" s="125">
        <v>206</v>
      </c>
      <c r="I28" s="129">
        <f t="shared" si="1"/>
        <v>125.73781819189421</v>
      </c>
      <c r="J28" s="130">
        <f>'INSUMO P.C5.3 Y 5.4'!C27</f>
        <v>31639</v>
      </c>
      <c r="K28" s="130">
        <f>'INSUMO P.C5.3 Y 5.4'!D27</f>
        <v>46654.000000000007</v>
      </c>
      <c r="L28" s="127">
        <f t="shared" si="2"/>
        <v>251.62676158189959</v>
      </c>
      <c r="M28" s="127">
        <f t="shared" si="3"/>
        <v>371.04190824115631</v>
      </c>
      <c r="P28" s="125">
        <f t="shared" si="9"/>
        <v>26</v>
      </c>
      <c r="Q28" s="125">
        <f t="shared" si="5"/>
        <v>307</v>
      </c>
      <c r="R28" s="125">
        <f t="shared" si="6"/>
        <v>130.77720197248141</v>
      </c>
      <c r="S28" s="130">
        <f t="shared" si="7"/>
        <v>347.71351056714445</v>
      </c>
      <c r="T28" s="130">
        <f t="shared" si="8"/>
        <v>386.13763896421307</v>
      </c>
    </row>
    <row r="29" spans="1:20">
      <c r="A29" s="131" t="s">
        <v>694</v>
      </c>
      <c r="B29" s="131">
        <v>39.234692976757323</v>
      </c>
      <c r="C29" s="131" t="s">
        <v>687</v>
      </c>
      <c r="D29" s="131" t="s">
        <v>63</v>
      </c>
      <c r="E29" s="131" t="s">
        <v>139</v>
      </c>
      <c r="G29" s="125">
        <f t="shared" si="0"/>
        <v>16</v>
      </c>
      <c r="H29" s="125">
        <v>207</v>
      </c>
      <c r="I29" s="129">
        <f t="shared" si="1"/>
        <v>39.234692976757323</v>
      </c>
      <c r="J29" s="130">
        <f>'INSUMO P.C5.3 Y 5.4'!C28</f>
        <v>34716</v>
      </c>
      <c r="K29" s="130">
        <f>'INSUMO P.C5.3 Y 5.4'!D28</f>
        <v>40857</v>
      </c>
      <c r="L29" s="127">
        <f t="shared" si="2"/>
        <v>884.82914905351231</v>
      </c>
      <c r="M29" s="127">
        <f t="shared" si="3"/>
        <v>1041.3487885378313</v>
      </c>
      <c r="P29" s="125">
        <f t="shared" si="9"/>
        <v>27</v>
      </c>
      <c r="Q29" s="125">
        <f t="shared" si="5"/>
        <v>206</v>
      </c>
      <c r="R29" s="125">
        <f t="shared" si="6"/>
        <v>125.73781819189421</v>
      </c>
      <c r="S29" s="130">
        <f t="shared" si="7"/>
        <v>251.62676158189959</v>
      </c>
      <c r="T29" s="130">
        <f t="shared" si="8"/>
        <v>371.04190824115631</v>
      </c>
    </row>
    <row r="30" spans="1:20">
      <c r="A30" s="131" t="s">
        <v>695</v>
      </c>
      <c r="B30" s="131">
        <v>75.131989528010706</v>
      </c>
      <c r="C30" s="131" t="s">
        <v>687</v>
      </c>
      <c r="D30" s="131" t="s">
        <v>63</v>
      </c>
      <c r="E30" s="131" t="s">
        <v>696</v>
      </c>
      <c r="G30" s="125">
        <f t="shared" si="0"/>
        <v>25</v>
      </c>
      <c r="H30" s="125">
        <v>208</v>
      </c>
      <c r="I30" s="129">
        <f t="shared" si="1"/>
        <v>75.131989528010706</v>
      </c>
      <c r="J30" s="130">
        <f>'INSUMO P.C5.3 Y 5.4'!C29</f>
        <v>29199</v>
      </c>
      <c r="K30" s="130">
        <f>'INSUMO P.C5.3 Y 5.4'!D29</f>
        <v>33823</v>
      </c>
      <c r="L30" s="127">
        <f t="shared" si="2"/>
        <v>388.6360548074403</v>
      </c>
      <c r="M30" s="127">
        <f t="shared" si="3"/>
        <v>450.18107749416259</v>
      </c>
      <c r="P30" s="125">
        <f t="shared" si="9"/>
        <v>28</v>
      </c>
      <c r="Q30" s="125">
        <f t="shared" si="5"/>
        <v>106</v>
      </c>
      <c r="R30" s="125">
        <f t="shared" si="6"/>
        <v>180.46721781201691</v>
      </c>
      <c r="S30" s="130">
        <f t="shared" si="7"/>
        <v>320.78956334497832</v>
      </c>
      <c r="T30" s="130">
        <f t="shared" si="8"/>
        <v>357.5275375897308</v>
      </c>
    </row>
    <row r="31" spans="1:20">
      <c r="A31" s="131" t="s">
        <v>697</v>
      </c>
      <c r="B31" s="131">
        <v>145.49826111237499</v>
      </c>
      <c r="C31" s="131" t="s">
        <v>687</v>
      </c>
      <c r="D31" s="131" t="s">
        <v>63</v>
      </c>
      <c r="E31" s="131" t="s">
        <v>143</v>
      </c>
      <c r="G31" s="125">
        <f t="shared" si="0"/>
        <v>35</v>
      </c>
      <c r="H31" s="125">
        <v>209</v>
      </c>
      <c r="I31" s="129">
        <f t="shared" si="1"/>
        <v>145.49826111237499</v>
      </c>
      <c r="J31" s="130">
        <f>'INSUMO P.C5.3 Y 5.4'!C30</f>
        <v>20341</v>
      </c>
      <c r="K31" s="130">
        <f>'INSUMO P.C5.3 Y 5.4'!D30</f>
        <v>23508</v>
      </c>
      <c r="L31" s="127">
        <f t="shared" si="2"/>
        <v>139.8023580796592</v>
      </c>
      <c r="M31" s="127">
        <f t="shared" si="3"/>
        <v>161.56894123871137</v>
      </c>
      <c r="P31" s="125">
        <f t="shared" si="9"/>
        <v>29</v>
      </c>
      <c r="Q31" s="125">
        <f t="shared" si="5"/>
        <v>111</v>
      </c>
      <c r="R31" s="125">
        <f t="shared" si="6"/>
        <v>227.31718382326349</v>
      </c>
      <c r="S31" s="130">
        <f t="shared" si="7"/>
        <v>266.08635116220324</v>
      </c>
      <c r="T31" s="130">
        <f t="shared" si="8"/>
        <v>318.8716258967745</v>
      </c>
    </row>
    <row r="32" spans="1:20">
      <c r="A32" s="131" t="s">
        <v>698</v>
      </c>
      <c r="B32" s="131">
        <v>3356.5243137561151</v>
      </c>
      <c r="C32" s="131" t="s">
        <v>687</v>
      </c>
      <c r="D32" s="131" t="s">
        <v>63</v>
      </c>
      <c r="E32" s="131" t="s">
        <v>145</v>
      </c>
      <c r="G32" s="125">
        <f t="shared" si="0"/>
        <v>52</v>
      </c>
      <c r="H32" s="125">
        <v>210</v>
      </c>
      <c r="I32" s="129">
        <f t="shared" si="1"/>
        <v>3356.5243137561151</v>
      </c>
      <c r="J32" s="130">
        <f>'INSUMO P.C5.3 Y 5.4'!C31</f>
        <v>163745</v>
      </c>
      <c r="K32" s="130">
        <f>'INSUMO P.C5.3 Y 5.4'!D31</f>
        <v>201208</v>
      </c>
      <c r="L32" s="127">
        <f t="shared" si="2"/>
        <v>48.784094704429933</v>
      </c>
      <c r="M32" s="127">
        <f t="shared" si="3"/>
        <v>59.945342619859765</v>
      </c>
      <c r="P32" s="125">
        <f t="shared" si="9"/>
        <v>30</v>
      </c>
      <c r="Q32" s="125">
        <f t="shared" si="5"/>
        <v>205</v>
      </c>
      <c r="R32" s="125">
        <f t="shared" si="6"/>
        <v>126.7913904985292</v>
      </c>
      <c r="S32" s="130">
        <f t="shared" si="7"/>
        <v>200.80227766171032</v>
      </c>
      <c r="T32" s="130">
        <f t="shared" si="8"/>
        <v>227.27883878152028</v>
      </c>
    </row>
    <row r="33" spans="1:20">
      <c r="A33" s="131" t="s">
        <v>699</v>
      </c>
      <c r="B33" s="131">
        <v>164.6214908916547</v>
      </c>
      <c r="C33" s="131" t="s">
        <v>687</v>
      </c>
      <c r="D33" s="131" t="s">
        <v>63</v>
      </c>
      <c r="E33" s="131" t="s">
        <v>147</v>
      </c>
      <c r="G33" s="125">
        <f t="shared" si="0"/>
        <v>42</v>
      </c>
      <c r="H33" s="125">
        <v>211</v>
      </c>
      <c r="I33" s="129">
        <f t="shared" si="1"/>
        <v>164.6214908916547</v>
      </c>
      <c r="J33" s="130">
        <f>'INSUMO P.C5.3 Y 5.4'!C32</f>
        <v>12205</v>
      </c>
      <c r="K33" s="130">
        <f>'INSUMO P.C5.3 Y 5.4'!D32</f>
        <v>13774</v>
      </c>
      <c r="L33" s="127">
        <f t="shared" si="2"/>
        <v>74.139773208788981</v>
      </c>
      <c r="M33" s="127">
        <f t="shared" si="3"/>
        <v>83.670728076842224</v>
      </c>
      <c r="P33" s="125">
        <f t="shared" si="9"/>
        <v>31</v>
      </c>
      <c r="Q33" s="125">
        <f t="shared" si="5"/>
        <v>308</v>
      </c>
      <c r="R33" s="125">
        <f t="shared" si="6"/>
        <v>210.38965636799699</v>
      </c>
      <c r="S33" s="130">
        <f t="shared" si="7"/>
        <v>198.64569732886002</v>
      </c>
      <c r="T33" s="130">
        <f t="shared" si="8"/>
        <v>220.0535938849624</v>
      </c>
    </row>
    <row r="34" spans="1:20">
      <c r="A34" s="131" t="s">
        <v>700</v>
      </c>
      <c r="B34" s="131">
        <v>142.9983196307397</v>
      </c>
      <c r="C34" s="131" t="s">
        <v>687</v>
      </c>
      <c r="D34" s="131" t="s">
        <v>63</v>
      </c>
      <c r="E34" s="131" t="s">
        <v>149</v>
      </c>
      <c r="G34" s="125">
        <f t="shared" si="0"/>
        <v>36</v>
      </c>
      <c r="H34" s="125">
        <v>212</v>
      </c>
      <c r="I34" s="129">
        <f t="shared" si="1"/>
        <v>142.9983196307397</v>
      </c>
      <c r="J34" s="130">
        <f>'INSUMO P.C5.3 Y 5.4'!C33</f>
        <v>18085</v>
      </c>
      <c r="K34" s="130">
        <f>'INSUMO P.C5.3 Y 5.4'!D33</f>
        <v>21875</v>
      </c>
      <c r="L34" s="127">
        <f t="shared" si="2"/>
        <v>126.47001759671272</v>
      </c>
      <c r="M34" s="127">
        <f t="shared" si="3"/>
        <v>152.97382554205643</v>
      </c>
      <c r="P34" s="125">
        <f t="shared" si="9"/>
        <v>32</v>
      </c>
      <c r="Q34" s="125">
        <f t="shared" si="5"/>
        <v>306</v>
      </c>
      <c r="R34" s="125">
        <f t="shared" si="6"/>
        <v>81.097525646771274</v>
      </c>
      <c r="S34" s="130">
        <f t="shared" si="7"/>
        <v>176.47887387264328</v>
      </c>
      <c r="T34" s="130">
        <f t="shared" si="8"/>
        <v>190.07978205329763</v>
      </c>
    </row>
    <row r="35" spans="1:20">
      <c r="A35" s="131" t="s">
        <v>701</v>
      </c>
      <c r="B35" s="131">
        <v>1593.15570637724</v>
      </c>
      <c r="C35" s="131" t="s">
        <v>687</v>
      </c>
      <c r="D35" s="131" t="s">
        <v>63</v>
      </c>
      <c r="E35" s="131" t="s">
        <v>151</v>
      </c>
      <c r="G35" s="125">
        <f t="shared" ref="G35:G66" si="10">_xlfn.RANK.EQ(M35,M$3:M$84,0)</f>
        <v>70</v>
      </c>
      <c r="H35" s="125">
        <v>213</v>
      </c>
      <c r="I35" s="129">
        <f t="shared" ref="I35:I66" si="11">B35</f>
        <v>1593.15570637724</v>
      </c>
      <c r="J35" s="130">
        <f>'INSUMO P.C5.3 Y 5.4'!C34</f>
        <v>43953</v>
      </c>
      <c r="K35" s="130">
        <f>'INSUMO P.C5.3 Y 5.4'!D34</f>
        <v>49967.999999999993</v>
      </c>
      <c r="L35" s="127">
        <f t="shared" ref="L35:L66" si="12">J35/$I35</f>
        <v>27.588640472529217</v>
      </c>
      <c r="M35" s="127">
        <f t="shared" ref="M35:M66" si="13">K35/$I35</f>
        <v>31.364165975731801</v>
      </c>
      <c r="P35" s="125">
        <f t="shared" si="9"/>
        <v>33</v>
      </c>
      <c r="Q35" s="125">
        <f t="shared" si="5"/>
        <v>107</v>
      </c>
      <c r="R35" s="125">
        <f t="shared" si="6"/>
        <v>164.88405359487089</v>
      </c>
      <c r="S35" s="130">
        <f t="shared" si="7"/>
        <v>159.46963594554626</v>
      </c>
      <c r="T35" s="130">
        <f t="shared" si="8"/>
        <v>182.64956096965355</v>
      </c>
    </row>
    <row r="36" spans="1:20">
      <c r="A36" s="131" t="s">
        <v>702</v>
      </c>
      <c r="B36" s="131">
        <v>1339.1125579638949</v>
      </c>
      <c r="C36" s="131" t="s">
        <v>687</v>
      </c>
      <c r="D36" s="131" t="s">
        <v>63</v>
      </c>
      <c r="E36" s="131" t="s">
        <v>153</v>
      </c>
      <c r="G36" s="125">
        <f t="shared" si="10"/>
        <v>73</v>
      </c>
      <c r="H36" s="125">
        <v>214</v>
      </c>
      <c r="I36" s="129">
        <f t="shared" si="11"/>
        <v>1339.1125579638949</v>
      </c>
      <c r="J36" s="130">
        <f>'INSUMO P.C5.3 Y 5.4'!C35</f>
        <v>23735</v>
      </c>
      <c r="K36" s="130">
        <f>'INSUMO P.C5.3 Y 5.4'!D35</f>
        <v>33412</v>
      </c>
      <c r="L36" s="127">
        <f t="shared" si="12"/>
        <v>17.724424925182383</v>
      </c>
      <c r="M36" s="127">
        <f t="shared" si="13"/>
        <v>24.950852563732624</v>
      </c>
      <c r="P36" s="125">
        <f t="shared" si="9"/>
        <v>34</v>
      </c>
      <c r="Q36" s="125">
        <f t="shared" si="5"/>
        <v>602</v>
      </c>
      <c r="R36" s="125">
        <f t="shared" si="6"/>
        <v>219.2021674846898</v>
      </c>
      <c r="S36" s="130">
        <f t="shared" si="7"/>
        <v>130.67389035740553</v>
      </c>
      <c r="T36" s="130">
        <f t="shared" si="8"/>
        <v>169.98463303335038</v>
      </c>
    </row>
    <row r="37" spans="1:20">
      <c r="A37" s="131" t="s">
        <v>703</v>
      </c>
      <c r="B37" s="131">
        <v>767.79549859371116</v>
      </c>
      <c r="C37" s="131" t="s">
        <v>687</v>
      </c>
      <c r="D37" s="131" t="s">
        <v>63</v>
      </c>
      <c r="E37" s="131" t="s">
        <v>155</v>
      </c>
      <c r="G37" s="125">
        <f t="shared" si="10"/>
        <v>74</v>
      </c>
      <c r="H37" s="125">
        <v>215</v>
      </c>
      <c r="I37" s="129">
        <f t="shared" si="11"/>
        <v>767.79549859371116</v>
      </c>
      <c r="J37" s="130">
        <f>'INSUMO P.C5.3 Y 5.4'!C36</f>
        <v>15508</v>
      </c>
      <c r="K37" s="130">
        <f>'INSUMO P.C5.3 Y 5.4'!D36</f>
        <v>16829</v>
      </c>
      <c r="L37" s="127">
        <f t="shared" si="12"/>
        <v>20.198086636877065</v>
      </c>
      <c r="M37" s="127">
        <f t="shared" si="13"/>
        <v>21.918596854011099</v>
      </c>
      <c r="P37" s="125">
        <f t="shared" si="9"/>
        <v>35</v>
      </c>
      <c r="Q37" s="125">
        <f t="shared" si="5"/>
        <v>209</v>
      </c>
      <c r="R37" s="125">
        <f t="shared" si="6"/>
        <v>145.49826111237499</v>
      </c>
      <c r="S37" s="130">
        <f t="shared" si="7"/>
        <v>139.8023580796592</v>
      </c>
      <c r="T37" s="130">
        <f t="shared" si="8"/>
        <v>161.56894123871137</v>
      </c>
    </row>
    <row r="38" spans="1:20">
      <c r="A38" s="131" t="s">
        <v>704</v>
      </c>
      <c r="B38" s="131">
        <v>253.84349029545101</v>
      </c>
      <c r="C38" s="131" t="s">
        <v>687</v>
      </c>
      <c r="D38" s="131" t="s">
        <v>63</v>
      </c>
      <c r="E38" s="131" t="s">
        <v>705</v>
      </c>
      <c r="G38" s="125">
        <f t="shared" si="10"/>
        <v>58</v>
      </c>
      <c r="H38" s="125">
        <v>216</v>
      </c>
      <c r="I38" s="129">
        <f t="shared" si="11"/>
        <v>253.84349029545101</v>
      </c>
      <c r="J38" s="130">
        <f>'INSUMO P.C5.3 Y 5.4'!C37</f>
        <v>11074</v>
      </c>
      <c r="K38" s="130">
        <f>'INSUMO P.C5.3 Y 5.4'!D37</f>
        <v>13670</v>
      </c>
      <c r="L38" s="127">
        <f t="shared" si="12"/>
        <v>43.625306235392756</v>
      </c>
      <c r="M38" s="127">
        <f t="shared" si="13"/>
        <v>53.852080209302784</v>
      </c>
      <c r="P38" s="125">
        <f t="shared" si="9"/>
        <v>36</v>
      </c>
      <c r="Q38" s="125">
        <f t="shared" si="5"/>
        <v>212</v>
      </c>
      <c r="R38" s="125">
        <f t="shared" si="6"/>
        <v>142.9983196307397</v>
      </c>
      <c r="S38" s="130">
        <f t="shared" si="7"/>
        <v>126.47001759671272</v>
      </c>
      <c r="T38" s="130">
        <f t="shared" si="8"/>
        <v>152.97382554205643</v>
      </c>
    </row>
    <row r="39" spans="1:20">
      <c r="A39" s="131" t="s">
        <v>706</v>
      </c>
      <c r="B39" s="131">
        <v>210.97301852822</v>
      </c>
      <c r="C39" s="131" t="s">
        <v>707</v>
      </c>
      <c r="D39" s="131" t="s">
        <v>64</v>
      </c>
      <c r="E39" s="131" t="s">
        <v>64</v>
      </c>
      <c r="G39" s="125">
        <f t="shared" si="10"/>
        <v>22</v>
      </c>
      <c r="H39" s="125">
        <v>301</v>
      </c>
      <c r="I39" s="129">
        <f t="shared" si="11"/>
        <v>210.97301852822</v>
      </c>
      <c r="J39" s="130">
        <f>'INSUMO P.C5.3 Y 5.4'!C38</f>
        <v>147898</v>
      </c>
      <c r="K39" s="130">
        <f>'INSUMO P.C5.3 Y 5.4'!D38</f>
        <v>164874.99999999997</v>
      </c>
      <c r="L39" s="127">
        <f t="shared" si="12"/>
        <v>701.02803207613488</v>
      </c>
      <c r="M39" s="127">
        <f t="shared" si="13"/>
        <v>781.49803775948772</v>
      </c>
      <c r="P39" s="125">
        <f t="shared" si="9"/>
        <v>37</v>
      </c>
      <c r="Q39" s="125">
        <f t="shared" si="5"/>
        <v>302</v>
      </c>
      <c r="R39" s="125">
        <f t="shared" si="6"/>
        <v>484.54995924363419</v>
      </c>
      <c r="S39" s="130">
        <f t="shared" si="7"/>
        <v>119.16831050844547</v>
      </c>
      <c r="T39" s="130">
        <f t="shared" si="8"/>
        <v>130.22393005356338</v>
      </c>
    </row>
    <row r="40" spans="1:20">
      <c r="A40" s="131" t="s">
        <v>708</v>
      </c>
      <c r="B40" s="131">
        <v>484.54995924363419</v>
      </c>
      <c r="C40" s="131" t="s">
        <v>707</v>
      </c>
      <c r="D40" s="131" t="s">
        <v>64</v>
      </c>
      <c r="E40" s="131" t="s">
        <v>709</v>
      </c>
      <c r="G40" s="125">
        <f t="shared" si="10"/>
        <v>37</v>
      </c>
      <c r="H40" s="125">
        <v>302</v>
      </c>
      <c r="I40" s="129">
        <f t="shared" si="11"/>
        <v>484.54995924363419</v>
      </c>
      <c r="J40" s="130">
        <f>'INSUMO P.C5.3 Y 5.4'!C39</f>
        <v>57743</v>
      </c>
      <c r="K40" s="130">
        <f>'INSUMO P.C5.3 Y 5.4'!D39</f>
        <v>63100</v>
      </c>
      <c r="L40" s="127">
        <f t="shared" si="12"/>
        <v>119.16831050844547</v>
      </c>
      <c r="M40" s="127">
        <f t="shared" si="13"/>
        <v>130.22393005356338</v>
      </c>
      <c r="P40" s="125">
        <f t="shared" si="9"/>
        <v>38</v>
      </c>
      <c r="Q40" s="125">
        <f t="shared" si="5"/>
        <v>120</v>
      </c>
      <c r="R40" s="125">
        <f t="shared" si="6"/>
        <v>122.29681422251601</v>
      </c>
      <c r="S40" s="130">
        <f t="shared" si="7"/>
        <v>99.757300119056282</v>
      </c>
      <c r="T40" s="130">
        <f t="shared" si="8"/>
        <v>108.38385353099106</v>
      </c>
    </row>
    <row r="41" spans="1:20">
      <c r="A41" s="131" t="s">
        <v>710</v>
      </c>
      <c r="B41" s="131">
        <v>49.108706257789073</v>
      </c>
      <c r="C41" s="131" t="s">
        <v>707</v>
      </c>
      <c r="D41" s="131" t="s">
        <v>64</v>
      </c>
      <c r="E41" s="131" t="s">
        <v>711</v>
      </c>
      <c r="G41" s="125">
        <f t="shared" si="10"/>
        <v>9</v>
      </c>
      <c r="H41" s="125">
        <v>303</v>
      </c>
      <c r="I41" s="129">
        <f t="shared" si="11"/>
        <v>49.108706257789073</v>
      </c>
      <c r="J41" s="130">
        <f>'INSUMO P.C5.3 Y 5.4'!C40</f>
        <v>99399</v>
      </c>
      <c r="K41" s="130">
        <f>'INSUMO P.C5.3 Y 5.4'!D40</f>
        <v>114100.99999999999</v>
      </c>
      <c r="L41" s="127">
        <f t="shared" si="12"/>
        <v>2024.0606518571124</v>
      </c>
      <c r="M41" s="127">
        <f t="shared" si="13"/>
        <v>2323.4373025638924</v>
      </c>
      <c r="P41" s="125">
        <f t="shared" si="9"/>
        <v>39</v>
      </c>
      <c r="Q41" s="125">
        <f t="shared" si="5"/>
        <v>202</v>
      </c>
      <c r="R41" s="125">
        <f t="shared" si="6"/>
        <v>1006.34084113362</v>
      </c>
      <c r="S41" s="130">
        <f t="shared" si="7"/>
        <v>80.058362641075206</v>
      </c>
      <c r="T41" s="130">
        <f t="shared" si="8"/>
        <v>95.610747439817445</v>
      </c>
    </row>
    <row r="42" spans="1:20">
      <c r="A42" s="131" t="s">
        <v>712</v>
      </c>
      <c r="B42" s="131">
        <v>251.23594776815511</v>
      </c>
      <c r="C42" s="131" t="s">
        <v>707</v>
      </c>
      <c r="D42" s="131" t="s">
        <v>64</v>
      </c>
      <c r="E42" s="131" t="s">
        <v>713</v>
      </c>
      <c r="G42" s="125">
        <f t="shared" si="10"/>
        <v>47</v>
      </c>
      <c r="H42" s="125">
        <v>304</v>
      </c>
      <c r="I42" s="129">
        <f t="shared" si="11"/>
        <v>251.23594776815511</v>
      </c>
      <c r="J42" s="130">
        <f>'INSUMO P.C5.3 Y 5.4'!C41</f>
        <v>14669</v>
      </c>
      <c r="K42" s="130">
        <f>'INSUMO P.C5.3 Y 5.4'!D41</f>
        <v>18366</v>
      </c>
      <c r="L42" s="127">
        <f t="shared" si="12"/>
        <v>58.387345164223106</v>
      </c>
      <c r="M42" s="127">
        <f t="shared" si="13"/>
        <v>73.102596038320371</v>
      </c>
      <c r="P42" s="125">
        <f t="shared" si="9"/>
        <v>40</v>
      </c>
      <c r="Q42" s="125">
        <f t="shared" si="5"/>
        <v>611</v>
      </c>
      <c r="R42" s="125">
        <f t="shared" si="6"/>
        <v>311.58329557648352</v>
      </c>
      <c r="S42" s="130">
        <f t="shared" si="7"/>
        <v>55.29500536324754</v>
      </c>
      <c r="T42" s="130">
        <f t="shared" si="8"/>
        <v>94.8478317662113</v>
      </c>
    </row>
    <row r="43" spans="1:20">
      <c r="A43" s="131" t="s">
        <v>714</v>
      </c>
      <c r="B43" s="131">
        <v>1584.4544196227121</v>
      </c>
      <c r="C43" s="131" t="s">
        <v>707</v>
      </c>
      <c r="D43" s="131" t="s">
        <v>64</v>
      </c>
      <c r="E43" s="131" t="s">
        <v>164</v>
      </c>
      <c r="G43" s="125">
        <f t="shared" si="10"/>
        <v>64</v>
      </c>
      <c r="H43" s="125">
        <v>305</v>
      </c>
      <c r="I43" s="129">
        <f t="shared" si="11"/>
        <v>1584.4544196227121</v>
      </c>
      <c r="J43" s="130">
        <f>'INSUMO P.C5.3 Y 5.4'!C42</f>
        <v>69616</v>
      </c>
      <c r="K43" s="130">
        <f>'INSUMO P.C5.3 Y 5.4'!D42</f>
        <v>74515</v>
      </c>
      <c r="L43" s="127">
        <f t="shared" si="12"/>
        <v>43.936890287179644</v>
      </c>
      <c r="M43" s="127">
        <f t="shared" si="13"/>
        <v>47.028806305291759</v>
      </c>
      <c r="P43" s="125">
        <f t="shared" si="9"/>
        <v>41</v>
      </c>
      <c r="Q43" s="125">
        <f t="shared" si="5"/>
        <v>706</v>
      </c>
      <c r="R43" s="125">
        <f t="shared" si="6"/>
        <v>585.71759097490565</v>
      </c>
      <c r="S43" s="130">
        <f t="shared" si="7"/>
        <v>70.453748761948987</v>
      </c>
      <c r="T43" s="130">
        <f t="shared" si="8"/>
        <v>92.758013140035089</v>
      </c>
    </row>
    <row r="44" spans="1:20">
      <c r="A44" s="131" t="s">
        <v>715</v>
      </c>
      <c r="B44" s="131">
        <v>81.097525646771274</v>
      </c>
      <c r="C44" s="131" t="s">
        <v>707</v>
      </c>
      <c r="D44" s="131" t="s">
        <v>64</v>
      </c>
      <c r="E44" s="131" t="s">
        <v>166</v>
      </c>
      <c r="G44" s="125">
        <f t="shared" si="10"/>
        <v>32</v>
      </c>
      <c r="H44" s="125">
        <v>306</v>
      </c>
      <c r="I44" s="129">
        <f t="shared" si="11"/>
        <v>81.097525646771274</v>
      </c>
      <c r="J44" s="130">
        <f>'INSUMO P.C5.3 Y 5.4'!C43</f>
        <v>14312</v>
      </c>
      <c r="K44" s="130">
        <f>'INSUMO P.C5.3 Y 5.4'!D43</f>
        <v>15415</v>
      </c>
      <c r="L44" s="127">
        <f t="shared" si="12"/>
        <v>176.47887387264328</v>
      </c>
      <c r="M44" s="127">
        <f t="shared" si="13"/>
        <v>190.07978205329763</v>
      </c>
      <c r="P44" s="125">
        <f t="shared" si="9"/>
        <v>42</v>
      </c>
      <c r="Q44" s="125">
        <f t="shared" si="5"/>
        <v>211</v>
      </c>
      <c r="R44" s="125">
        <f t="shared" si="6"/>
        <v>164.6214908916547</v>
      </c>
      <c r="S44" s="130">
        <f t="shared" si="7"/>
        <v>74.139773208788981</v>
      </c>
      <c r="T44" s="130">
        <f t="shared" si="8"/>
        <v>83.670728076842224</v>
      </c>
    </row>
    <row r="45" spans="1:20">
      <c r="A45" s="131" t="s">
        <v>716</v>
      </c>
      <c r="B45" s="131">
        <v>130.77720197248141</v>
      </c>
      <c r="C45" s="131" t="s">
        <v>707</v>
      </c>
      <c r="D45" s="131" t="s">
        <v>64</v>
      </c>
      <c r="E45" s="131" t="s">
        <v>168</v>
      </c>
      <c r="G45" s="125">
        <f t="shared" si="10"/>
        <v>26</v>
      </c>
      <c r="H45" s="125">
        <v>307</v>
      </c>
      <c r="I45" s="129">
        <f t="shared" si="11"/>
        <v>130.77720197248141</v>
      </c>
      <c r="J45" s="130">
        <f>'INSUMO P.C5.3 Y 5.4'!C44</f>
        <v>45473</v>
      </c>
      <c r="K45" s="130">
        <f>'INSUMO P.C5.3 Y 5.4'!D44</f>
        <v>50498</v>
      </c>
      <c r="L45" s="127">
        <f t="shared" si="12"/>
        <v>347.71351056714445</v>
      </c>
      <c r="M45" s="127">
        <f t="shared" si="13"/>
        <v>386.13763896421307</v>
      </c>
      <c r="P45" s="125">
        <f t="shared" si="9"/>
        <v>43</v>
      </c>
      <c r="Q45" s="125">
        <f t="shared" si="5"/>
        <v>610</v>
      </c>
      <c r="R45" s="125">
        <f t="shared" si="6"/>
        <v>629.81062535964475</v>
      </c>
      <c r="S45" s="130">
        <f t="shared" si="7"/>
        <v>66.418377708557998</v>
      </c>
      <c r="T45" s="130">
        <f t="shared" si="8"/>
        <v>82.928102348504112</v>
      </c>
    </row>
    <row r="46" spans="1:20">
      <c r="A46" s="131" t="s">
        <v>717</v>
      </c>
      <c r="B46" s="131">
        <v>210.38965636799699</v>
      </c>
      <c r="C46" s="131" t="s">
        <v>707</v>
      </c>
      <c r="D46" s="131" t="s">
        <v>64</v>
      </c>
      <c r="E46" s="131" t="s">
        <v>170</v>
      </c>
      <c r="G46" s="125">
        <f t="shared" si="10"/>
        <v>31</v>
      </c>
      <c r="H46" s="125">
        <v>308</v>
      </c>
      <c r="I46" s="129">
        <f t="shared" si="11"/>
        <v>210.38965636799699</v>
      </c>
      <c r="J46" s="130">
        <f>'INSUMO P.C5.3 Y 5.4'!C45</f>
        <v>41793</v>
      </c>
      <c r="K46" s="130">
        <f>'INSUMO P.C5.3 Y 5.4'!D45</f>
        <v>46297</v>
      </c>
      <c r="L46" s="127">
        <f t="shared" si="12"/>
        <v>198.64569732886002</v>
      </c>
      <c r="M46" s="127">
        <f t="shared" si="13"/>
        <v>220.0535938849624</v>
      </c>
      <c r="P46" s="125">
        <f t="shared" si="9"/>
        <v>44</v>
      </c>
      <c r="Q46" s="125">
        <f t="shared" si="5"/>
        <v>703</v>
      </c>
      <c r="R46" s="125">
        <f t="shared" si="6"/>
        <v>867.9303346546418</v>
      </c>
      <c r="S46" s="130">
        <f t="shared" si="7"/>
        <v>65.426910124757555</v>
      </c>
      <c r="T46" s="130">
        <f t="shared" si="8"/>
        <v>80.143529062938242</v>
      </c>
    </row>
    <row r="47" spans="1:20">
      <c r="A47" s="131" t="s">
        <v>718</v>
      </c>
      <c r="B47" s="131">
        <v>286.4558424204784</v>
      </c>
      <c r="C47" s="131" t="s">
        <v>719</v>
      </c>
      <c r="D47" s="131" t="s">
        <v>65</v>
      </c>
      <c r="E47" s="131" t="s">
        <v>65</v>
      </c>
      <c r="G47" s="125">
        <f t="shared" si="10"/>
        <v>24</v>
      </c>
      <c r="H47" s="125">
        <v>401</v>
      </c>
      <c r="I47" s="129">
        <f t="shared" si="11"/>
        <v>286.4558424204784</v>
      </c>
      <c r="J47" s="130">
        <f>'INSUMO P.C5.3 Y 5.4'!C46</f>
        <v>123616</v>
      </c>
      <c r="K47" s="130">
        <f>'INSUMO P.C5.3 Y 5.4'!D46</f>
        <v>146176</v>
      </c>
      <c r="L47" s="127">
        <f t="shared" si="12"/>
        <v>431.53597062456993</v>
      </c>
      <c r="M47" s="127">
        <f t="shared" si="13"/>
        <v>510.29156453870968</v>
      </c>
      <c r="P47" s="125">
        <f t="shared" si="9"/>
        <v>45</v>
      </c>
      <c r="Q47" s="125">
        <f t="shared" si="5"/>
        <v>119</v>
      </c>
      <c r="R47" s="125">
        <f t="shared" si="6"/>
        <v>1911.7190251841521</v>
      </c>
      <c r="S47" s="130">
        <f t="shared" si="7"/>
        <v>70.373312305682902</v>
      </c>
      <c r="T47" s="130">
        <f t="shared" si="8"/>
        <v>77.51243673778157</v>
      </c>
    </row>
    <row r="48" spans="1:20">
      <c r="A48" s="131" t="s">
        <v>720</v>
      </c>
      <c r="B48" s="131">
        <v>56.015606508243067</v>
      </c>
      <c r="C48" s="131" t="s">
        <v>719</v>
      </c>
      <c r="D48" s="131" t="s">
        <v>65</v>
      </c>
      <c r="E48" s="131" t="s">
        <v>173</v>
      </c>
      <c r="G48" s="125">
        <f t="shared" si="10"/>
        <v>18</v>
      </c>
      <c r="H48" s="125">
        <v>402</v>
      </c>
      <c r="I48" s="129">
        <f t="shared" si="11"/>
        <v>56.015606508243067</v>
      </c>
      <c r="J48" s="130">
        <f>'INSUMO P.C5.3 Y 5.4'!C47</f>
        <v>40660</v>
      </c>
      <c r="K48" s="130">
        <f>'INSUMO P.C5.3 Y 5.4'!D47</f>
        <v>52263.000000000007</v>
      </c>
      <c r="L48" s="127">
        <f t="shared" si="12"/>
        <v>725.86913780923919</v>
      </c>
      <c r="M48" s="127">
        <f t="shared" si="13"/>
        <v>933.00783938328266</v>
      </c>
      <c r="P48" s="125">
        <f t="shared" si="9"/>
        <v>46</v>
      </c>
      <c r="Q48" s="125">
        <f t="shared" si="5"/>
        <v>505</v>
      </c>
      <c r="R48" s="125">
        <f t="shared" si="6"/>
        <v>599.72078832644502</v>
      </c>
      <c r="S48" s="130">
        <f t="shared" si="7"/>
        <v>61.898804781456803</v>
      </c>
      <c r="T48" s="130">
        <f t="shared" si="8"/>
        <v>76.142099605097883</v>
      </c>
    </row>
    <row r="49" spans="1:20">
      <c r="A49" s="131" t="s">
        <v>721</v>
      </c>
      <c r="B49" s="131">
        <v>25.541582848784529</v>
      </c>
      <c r="C49" s="131" t="s">
        <v>719</v>
      </c>
      <c r="D49" s="131" t="s">
        <v>65</v>
      </c>
      <c r="E49" s="131" t="s">
        <v>175</v>
      </c>
      <c r="G49" s="125">
        <f t="shared" si="10"/>
        <v>13</v>
      </c>
      <c r="H49" s="125">
        <v>403</v>
      </c>
      <c r="I49" s="129">
        <f t="shared" si="11"/>
        <v>25.541582848784529</v>
      </c>
      <c r="J49" s="130">
        <f>'INSUMO P.C5.3 Y 5.4'!C48</f>
        <v>40072</v>
      </c>
      <c r="K49" s="130">
        <f>'INSUMO P.C5.3 Y 5.4'!D48</f>
        <v>49688</v>
      </c>
      <c r="L49" s="127">
        <f t="shared" si="12"/>
        <v>1568.8925873247883</v>
      </c>
      <c r="M49" s="127">
        <f t="shared" si="13"/>
        <v>1945.3766939257857</v>
      </c>
      <c r="P49" s="125">
        <f t="shared" si="9"/>
        <v>47</v>
      </c>
      <c r="Q49" s="125">
        <f t="shared" si="5"/>
        <v>304</v>
      </c>
      <c r="R49" s="125">
        <f t="shared" si="6"/>
        <v>251.23594776815511</v>
      </c>
      <c r="S49" s="130">
        <f t="shared" si="7"/>
        <v>58.387345164223106</v>
      </c>
      <c r="T49" s="130">
        <f t="shared" si="8"/>
        <v>73.102596038320371</v>
      </c>
    </row>
    <row r="50" spans="1:20">
      <c r="A50" s="131" t="s">
        <v>722</v>
      </c>
      <c r="B50" s="131">
        <v>50.914230452323643</v>
      </c>
      <c r="C50" s="131" t="s">
        <v>719</v>
      </c>
      <c r="D50" s="131" t="s">
        <v>65</v>
      </c>
      <c r="E50" s="131" t="s">
        <v>723</v>
      </c>
      <c r="G50" s="125">
        <f t="shared" si="10"/>
        <v>20</v>
      </c>
      <c r="H50" s="125">
        <v>404</v>
      </c>
      <c r="I50" s="129">
        <f t="shared" si="11"/>
        <v>50.914230452323643</v>
      </c>
      <c r="J50" s="130">
        <f>'INSUMO P.C5.3 Y 5.4'!C49</f>
        <v>36243</v>
      </c>
      <c r="K50" s="130">
        <f>'INSUMO P.C5.3 Y 5.4'!D49</f>
        <v>42640</v>
      </c>
      <c r="L50" s="127">
        <f t="shared" si="12"/>
        <v>711.84420697349321</v>
      </c>
      <c r="M50" s="127">
        <f t="shared" si="13"/>
        <v>837.48687982092395</v>
      </c>
      <c r="P50" s="125">
        <f t="shared" si="9"/>
        <v>48</v>
      </c>
      <c r="Q50" s="125">
        <f t="shared" si="5"/>
        <v>601</v>
      </c>
      <c r="R50" s="125">
        <f t="shared" si="6"/>
        <v>1846.77873847093</v>
      </c>
      <c r="S50" s="130">
        <f t="shared" si="7"/>
        <v>62.280877294067089</v>
      </c>
      <c r="T50" s="130">
        <f t="shared" si="8"/>
        <v>69.659129878500607</v>
      </c>
    </row>
    <row r="51" spans="1:20">
      <c r="A51" s="131" t="s">
        <v>724</v>
      </c>
      <c r="B51" s="131">
        <v>47.382890584860647</v>
      </c>
      <c r="C51" s="131" t="s">
        <v>719</v>
      </c>
      <c r="D51" s="131" t="s">
        <v>65</v>
      </c>
      <c r="E51" s="131" t="s">
        <v>179</v>
      </c>
      <c r="G51" s="125">
        <f t="shared" si="10"/>
        <v>15</v>
      </c>
      <c r="H51" s="125">
        <v>405</v>
      </c>
      <c r="I51" s="129">
        <f t="shared" si="11"/>
        <v>47.382890584860647</v>
      </c>
      <c r="J51" s="130">
        <f>'INSUMO P.C5.3 Y 5.4'!C50</f>
        <v>45965</v>
      </c>
      <c r="K51" s="130">
        <f>'INSUMO P.C5.3 Y 5.4'!D50</f>
        <v>56433</v>
      </c>
      <c r="L51" s="127">
        <f t="shared" si="12"/>
        <v>970.07589517314761</v>
      </c>
      <c r="M51" s="127">
        <f t="shared" si="13"/>
        <v>1190.9995212075762</v>
      </c>
      <c r="P51" s="125">
        <f t="shared" si="9"/>
        <v>49</v>
      </c>
      <c r="Q51" s="125">
        <f t="shared" si="5"/>
        <v>104</v>
      </c>
      <c r="R51" s="125">
        <f t="shared" si="6"/>
        <v>555.93553040217989</v>
      </c>
      <c r="S51" s="130">
        <f t="shared" si="7"/>
        <v>59.366595936266116</v>
      </c>
      <c r="T51" s="130">
        <f t="shared" si="8"/>
        <v>68.335261774898484</v>
      </c>
    </row>
    <row r="52" spans="1:20">
      <c r="A52" s="131" t="s">
        <v>725</v>
      </c>
      <c r="B52" s="131">
        <v>26.91100667151121</v>
      </c>
      <c r="C52" s="131" t="s">
        <v>719</v>
      </c>
      <c r="D52" s="131" t="s">
        <v>65</v>
      </c>
      <c r="E52" s="131" t="s">
        <v>181</v>
      </c>
      <c r="G52" s="125">
        <f t="shared" si="10"/>
        <v>19</v>
      </c>
      <c r="H52" s="125">
        <v>406</v>
      </c>
      <c r="I52" s="129">
        <f t="shared" si="11"/>
        <v>26.91100667151121</v>
      </c>
      <c r="J52" s="130">
        <f>'INSUMO P.C5.3 Y 5.4'!C51</f>
        <v>20633</v>
      </c>
      <c r="K52" s="130">
        <f>'INSUMO P.C5.3 Y 5.4'!D51</f>
        <v>23290</v>
      </c>
      <c r="L52" s="127">
        <f t="shared" si="12"/>
        <v>766.7123066727454</v>
      </c>
      <c r="M52" s="127">
        <f t="shared" si="13"/>
        <v>865.44514236457326</v>
      </c>
      <c r="P52" s="125">
        <f t="shared" si="9"/>
        <v>50</v>
      </c>
      <c r="Q52" s="125">
        <f t="shared" si="5"/>
        <v>112</v>
      </c>
      <c r="R52" s="125">
        <f t="shared" si="6"/>
        <v>344.3643722693663</v>
      </c>
      <c r="S52" s="130">
        <f t="shared" si="7"/>
        <v>58.684932668331484</v>
      </c>
      <c r="T52" s="130">
        <f t="shared" si="8"/>
        <v>64.129746798329094</v>
      </c>
    </row>
    <row r="53" spans="1:20">
      <c r="A53" s="131" t="s">
        <v>726</v>
      </c>
      <c r="B53" s="131">
        <v>12.35106053995275</v>
      </c>
      <c r="C53" s="131" t="s">
        <v>719</v>
      </c>
      <c r="D53" s="131" t="s">
        <v>65</v>
      </c>
      <c r="E53" s="131" t="s">
        <v>727</v>
      </c>
      <c r="G53" s="125">
        <f t="shared" si="10"/>
        <v>10</v>
      </c>
      <c r="H53" s="125">
        <v>407</v>
      </c>
      <c r="I53" s="129">
        <f t="shared" si="11"/>
        <v>12.35106053995275</v>
      </c>
      <c r="J53" s="130">
        <f>'INSUMO P.C5.3 Y 5.4'!C52</f>
        <v>21633</v>
      </c>
      <c r="K53" s="130">
        <f>'INSUMO P.C5.3 Y 5.4'!D52</f>
        <v>26861</v>
      </c>
      <c r="L53" s="127">
        <f t="shared" si="12"/>
        <v>1751.5095104604482</v>
      </c>
      <c r="M53" s="127">
        <f t="shared" si="13"/>
        <v>2174.7929996060693</v>
      </c>
      <c r="P53" s="125">
        <f t="shared" si="9"/>
        <v>51</v>
      </c>
      <c r="Q53" s="125">
        <f t="shared" si="5"/>
        <v>105</v>
      </c>
      <c r="R53" s="125">
        <f t="shared" si="6"/>
        <v>307.35147477208909</v>
      </c>
      <c r="S53" s="130">
        <f t="shared" si="7"/>
        <v>52.968673770223937</v>
      </c>
      <c r="T53" s="130">
        <f t="shared" si="8"/>
        <v>60.377130169167422</v>
      </c>
    </row>
    <row r="54" spans="1:20">
      <c r="A54" s="131" t="s">
        <v>728</v>
      </c>
      <c r="B54" s="131">
        <v>6.8040324146129398</v>
      </c>
      <c r="C54" s="131" t="s">
        <v>719</v>
      </c>
      <c r="D54" s="131" t="s">
        <v>65</v>
      </c>
      <c r="E54" s="131" t="s">
        <v>185</v>
      </c>
      <c r="G54" s="125">
        <f t="shared" si="10"/>
        <v>7</v>
      </c>
      <c r="H54" s="125">
        <v>408</v>
      </c>
      <c r="I54" s="129">
        <f t="shared" si="11"/>
        <v>6.8040324146129398</v>
      </c>
      <c r="J54" s="130">
        <f>'INSUMO P.C5.3 Y 5.4'!C53</f>
        <v>20037</v>
      </c>
      <c r="K54" s="130">
        <f>'INSUMO P.C5.3 Y 5.4'!D53</f>
        <v>24922</v>
      </c>
      <c r="L54" s="127">
        <f t="shared" si="12"/>
        <v>2944.8713320305137</v>
      </c>
      <c r="M54" s="127">
        <f t="shared" si="13"/>
        <v>3662.8279351631713</v>
      </c>
      <c r="P54" s="125">
        <f t="shared" si="9"/>
        <v>52</v>
      </c>
      <c r="Q54" s="125">
        <f t="shared" si="5"/>
        <v>210</v>
      </c>
      <c r="R54" s="125">
        <f t="shared" si="6"/>
        <v>3356.5243137561151</v>
      </c>
      <c r="S54" s="130">
        <f t="shared" si="7"/>
        <v>48.784094704429933</v>
      </c>
      <c r="T54" s="130">
        <f t="shared" si="8"/>
        <v>59.945342619859765</v>
      </c>
    </row>
    <row r="55" spans="1:20">
      <c r="A55" s="131" t="s">
        <v>729</v>
      </c>
      <c r="B55" s="131">
        <v>8.7464046207729034</v>
      </c>
      <c r="C55" s="131" t="s">
        <v>719</v>
      </c>
      <c r="D55" s="131" t="s">
        <v>65</v>
      </c>
      <c r="E55" s="131" t="s">
        <v>187</v>
      </c>
      <c r="G55" s="125">
        <f t="shared" si="10"/>
        <v>8</v>
      </c>
      <c r="H55" s="125">
        <v>409</v>
      </c>
      <c r="I55" s="129">
        <f t="shared" si="11"/>
        <v>8.7464046207729034</v>
      </c>
      <c r="J55" s="130">
        <f>'INSUMO P.C5.3 Y 5.4'!C54</f>
        <v>27671</v>
      </c>
      <c r="K55" s="130">
        <f>'INSUMO P.C5.3 Y 5.4'!D54</f>
        <v>26675</v>
      </c>
      <c r="L55" s="127">
        <f t="shared" si="12"/>
        <v>3163.6999658443387</v>
      </c>
      <c r="M55" s="127">
        <f t="shared" si="13"/>
        <v>3049.8246029741508</v>
      </c>
      <c r="P55" s="125">
        <f t="shared" si="9"/>
        <v>53</v>
      </c>
      <c r="Q55" s="125">
        <f t="shared" si="5"/>
        <v>702</v>
      </c>
      <c r="R55" s="125">
        <f t="shared" si="6"/>
        <v>2482.7089979836642</v>
      </c>
      <c r="S55" s="130">
        <f t="shared" si="7"/>
        <v>50.73570849515599</v>
      </c>
      <c r="T55" s="130">
        <f t="shared" si="8"/>
        <v>59.434271241550846</v>
      </c>
    </row>
    <row r="56" spans="1:20">
      <c r="A56" s="131" t="s">
        <v>730</v>
      </c>
      <c r="B56" s="131">
        <v>2172.7088558083492</v>
      </c>
      <c r="C56" s="131" t="s">
        <v>719</v>
      </c>
      <c r="D56" s="131" t="s">
        <v>65</v>
      </c>
      <c r="E56" s="131" t="s">
        <v>731</v>
      </c>
      <c r="G56" s="125">
        <f t="shared" si="10"/>
        <v>67</v>
      </c>
      <c r="H56" s="125">
        <v>410</v>
      </c>
      <c r="I56" s="129">
        <f t="shared" si="11"/>
        <v>2172.7088558083492</v>
      </c>
      <c r="J56" s="130">
        <f>'INSUMO P.C5.3 Y 5.4'!C55</f>
        <v>57147</v>
      </c>
      <c r="K56" s="130">
        <f>'INSUMO P.C5.3 Y 5.4'!D55</f>
        <v>82530</v>
      </c>
      <c r="L56" s="127">
        <f t="shared" si="12"/>
        <v>26.302189475238571</v>
      </c>
      <c r="M56" s="127">
        <f t="shared" si="13"/>
        <v>37.98484080339194</v>
      </c>
      <c r="P56" s="125">
        <f t="shared" si="9"/>
        <v>54</v>
      </c>
      <c r="Q56" s="125">
        <f t="shared" si="5"/>
        <v>606</v>
      </c>
      <c r="R56" s="125">
        <f t="shared" si="6"/>
        <v>562.45990413703203</v>
      </c>
      <c r="S56" s="130">
        <f t="shared" si="7"/>
        <v>47.756293030722169</v>
      </c>
      <c r="T56" s="130">
        <f t="shared" si="8"/>
        <v>58.653069769685573</v>
      </c>
    </row>
    <row r="57" spans="1:20">
      <c r="A57" s="131" t="s">
        <v>732</v>
      </c>
      <c r="B57" s="131">
        <v>1438.6603259676999</v>
      </c>
      <c r="C57" s="131" t="s">
        <v>733</v>
      </c>
      <c r="D57" s="131" t="s">
        <v>66</v>
      </c>
      <c r="E57" s="131" t="s">
        <v>191</v>
      </c>
      <c r="G57" s="125">
        <f t="shared" si="10"/>
        <v>59</v>
      </c>
      <c r="H57" s="125">
        <v>501</v>
      </c>
      <c r="I57" s="129">
        <f t="shared" si="11"/>
        <v>1438.6603259676999</v>
      </c>
      <c r="J57" s="130">
        <f>'INSUMO P.C5.3 Y 5.4'!C56</f>
        <v>62987</v>
      </c>
      <c r="K57" s="130">
        <f>'INSUMO P.C5.3 Y 5.4'!D56</f>
        <v>76996</v>
      </c>
      <c r="L57" s="127">
        <f t="shared" si="12"/>
        <v>43.781703619047427</v>
      </c>
      <c r="M57" s="127">
        <f t="shared" si="13"/>
        <v>53.51923495089742</v>
      </c>
      <c r="P57" s="125">
        <f t="shared" si="9"/>
        <v>55</v>
      </c>
      <c r="Q57" s="125">
        <f t="shared" si="5"/>
        <v>604</v>
      </c>
      <c r="R57" s="125">
        <f t="shared" si="6"/>
        <v>249.97976083644741</v>
      </c>
      <c r="S57" s="130">
        <f t="shared" si="7"/>
        <v>51.804193894211743</v>
      </c>
      <c r="T57" s="130">
        <f t="shared" si="8"/>
        <v>58.260716592687238</v>
      </c>
    </row>
    <row r="58" spans="1:20">
      <c r="A58" s="131" t="s">
        <v>734</v>
      </c>
      <c r="B58" s="131">
        <v>1348.2144842682269</v>
      </c>
      <c r="C58" s="131" t="s">
        <v>733</v>
      </c>
      <c r="D58" s="131" t="s">
        <v>66</v>
      </c>
      <c r="E58" s="131" t="s">
        <v>193</v>
      </c>
      <c r="G58" s="125">
        <f t="shared" si="10"/>
        <v>65</v>
      </c>
      <c r="H58" s="125">
        <v>502</v>
      </c>
      <c r="I58" s="129">
        <f t="shared" si="11"/>
        <v>1348.2144842682269</v>
      </c>
      <c r="J58" s="130">
        <f>'INSUMO P.C5.3 Y 5.4'!C57</f>
        <v>50825</v>
      </c>
      <c r="K58" s="130">
        <f>'INSUMO P.C5.3 Y 5.4'!D57</f>
        <v>58089.999999999993</v>
      </c>
      <c r="L58" s="127">
        <f t="shared" si="12"/>
        <v>37.698007693179761</v>
      </c>
      <c r="M58" s="127">
        <f t="shared" si="13"/>
        <v>43.08661617111288</v>
      </c>
      <c r="P58" s="125">
        <f t="shared" si="9"/>
        <v>56</v>
      </c>
      <c r="Q58" s="125">
        <f t="shared" si="5"/>
        <v>705</v>
      </c>
      <c r="R58" s="125">
        <f t="shared" si="6"/>
        <v>788.42833690737973</v>
      </c>
      <c r="S58" s="130">
        <f t="shared" si="7"/>
        <v>47.843282939272711</v>
      </c>
      <c r="T58" s="130">
        <f t="shared" si="8"/>
        <v>57.788384647255995</v>
      </c>
    </row>
    <row r="59" spans="1:20">
      <c r="A59" s="131" t="s">
        <v>735</v>
      </c>
      <c r="B59" s="131">
        <v>1323.611187410625</v>
      </c>
      <c r="C59" s="131" t="s">
        <v>733</v>
      </c>
      <c r="D59" s="131" t="s">
        <v>66</v>
      </c>
      <c r="E59" s="131" t="s">
        <v>195</v>
      </c>
      <c r="G59" s="125">
        <f t="shared" si="10"/>
        <v>61</v>
      </c>
      <c r="H59" s="125">
        <v>503</v>
      </c>
      <c r="I59" s="129">
        <f t="shared" si="11"/>
        <v>1323.611187410625</v>
      </c>
      <c r="J59" s="130">
        <f>'INSUMO P.C5.3 Y 5.4'!C58</f>
        <v>55104</v>
      </c>
      <c r="K59" s="130">
        <f>'INSUMO P.C5.3 Y 5.4'!D58</f>
        <v>66584</v>
      </c>
      <c r="L59" s="127">
        <f t="shared" si="12"/>
        <v>41.631561083885764</v>
      </c>
      <c r="M59" s="127">
        <f t="shared" si="13"/>
        <v>50.304802976361962</v>
      </c>
      <c r="P59" s="125">
        <f t="shared" si="9"/>
        <v>57</v>
      </c>
      <c r="Q59" s="125">
        <f t="shared" si="5"/>
        <v>701</v>
      </c>
      <c r="R59" s="125">
        <f t="shared" si="6"/>
        <v>1767.9521890897649</v>
      </c>
      <c r="S59" s="130">
        <f t="shared" si="7"/>
        <v>53.403593481003476</v>
      </c>
      <c r="T59" s="130">
        <f t="shared" si="8"/>
        <v>56.638409464881661</v>
      </c>
    </row>
    <row r="60" spans="1:20">
      <c r="A60" s="131" t="s">
        <v>736</v>
      </c>
      <c r="B60" s="131">
        <v>1285.243585656013</v>
      </c>
      <c r="C60" s="131" t="s">
        <v>733</v>
      </c>
      <c r="D60" s="131" t="s">
        <v>66</v>
      </c>
      <c r="E60" s="131" t="s">
        <v>197</v>
      </c>
      <c r="G60" s="125">
        <f t="shared" si="10"/>
        <v>79</v>
      </c>
      <c r="H60" s="125">
        <v>504</v>
      </c>
      <c r="I60" s="129">
        <f t="shared" si="11"/>
        <v>1285.243585656013</v>
      </c>
      <c r="J60" s="130">
        <f>'INSUMO P.C5.3 Y 5.4'!C59</f>
        <v>19536</v>
      </c>
      <c r="K60" s="130">
        <f>'INSUMO P.C5.3 Y 5.4'!D59</f>
        <v>23919</v>
      </c>
      <c r="L60" s="127">
        <f t="shared" si="12"/>
        <v>15.200231472097524</v>
      </c>
      <c r="M60" s="127">
        <f t="shared" si="13"/>
        <v>18.610479964225057</v>
      </c>
      <c r="P60" s="125">
        <f t="shared" si="9"/>
        <v>58</v>
      </c>
      <c r="Q60" s="125">
        <f t="shared" si="5"/>
        <v>216</v>
      </c>
      <c r="R60" s="125">
        <f t="shared" si="6"/>
        <v>253.84349029545101</v>
      </c>
      <c r="S60" s="130">
        <f t="shared" si="7"/>
        <v>43.625306235392756</v>
      </c>
      <c r="T60" s="130">
        <f t="shared" si="8"/>
        <v>53.852080209302784</v>
      </c>
    </row>
    <row r="61" spans="1:20">
      <c r="A61" s="131" t="s">
        <v>737</v>
      </c>
      <c r="B61" s="131">
        <v>599.72078832644502</v>
      </c>
      <c r="C61" s="131" t="s">
        <v>733</v>
      </c>
      <c r="D61" s="131" t="s">
        <v>66</v>
      </c>
      <c r="E61" s="131" t="s">
        <v>199</v>
      </c>
      <c r="G61" s="125">
        <f t="shared" si="10"/>
        <v>46</v>
      </c>
      <c r="H61" s="125">
        <v>505</v>
      </c>
      <c r="I61" s="129">
        <f t="shared" si="11"/>
        <v>599.72078832644502</v>
      </c>
      <c r="J61" s="130">
        <f>'INSUMO P.C5.3 Y 5.4'!C60</f>
        <v>37122</v>
      </c>
      <c r="K61" s="130">
        <f>'INSUMO P.C5.3 Y 5.4'!D60</f>
        <v>45664</v>
      </c>
      <c r="L61" s="127">
        <f t="shared" si="12"/>
        <v>61.898804781456803</v>
      </c>
      <c r="M61" s="127">
        <f t="shared" si="13"/>
        <v>76.142099605097883</v>
      </c>
      <c r="P61" s="125">
        <f t="shared" si="9"/>
        <v>59</v>
      </c>
      <c r="Q61" s="125">
        <f t="shared" si="5"/>
        <v>501</v>
      </c>
      <c r="R61" s="125">
        <f t="shared" si="6"/>
        <v>1438.6603259676999</v>
      </c>
      <c r="S61" s="130">
        <f t="shared" si="7"/>
        <v>43.781703619047427</v>
      </c>
      <c r="T61" s="130">
        <f t="shared" si="8"/>
        <v>53.51923495089742</v>
      </c>
    </row>
    <row r="62" spans="1:20">
      <c r="A62" s="131" t="s">
        <v>738</v>
      </c>
      <c r="B62" s="131">
        <v>682.13461435438956</v>
      </c>
      <c r="C62" s="131" t="s">
        <v>733</v>
      </c>
      <c r="D62" s="131" t="s">
        <v>66</v>
      </c>
      <c r="E62" s="131" t="s">
        <v>739</v>
      </c>
      <c r="G62" s="125">
        <f t="shared" si="10"/>
        <v>63</v>
      </c>
      <c r="H62" s="125">
        <v>506</v>
      </c>
      <c r="I62" s="129">
        <f t="shared" si="11"/>
        <v>682.13461435438956</v>
      </c>
      <c r="J62" s="130">
        <f>'INSUMO P.C5.3 Y 5.4'!C61</f>
        <v>26201</v>
      </c>
      <c r="K62" s="130">
        <f>'INSUMO P.C5.3 Y 5.4'!D61</f>
        <v>32640</v>
      </c>
      <c r="L62" s="127">
        <f t="shared" si="12"/>
        <v>38.410307069372365</v>
      </c>
      <c r="M62" s="127">
        <f t="shared" si="13"/>
        <v>47.84979286074249</v>
      </c>
      <c r="P62" s="125">
        <f t="shared" si="9"/>
        <v>60</v>
      </c>
      <c r="Q62" s="125">
        <f t="shared" si="5"/>
        <v>204</v>
      </c>
      <c r="R62" s="125">
        <f t="shared" si="6"/>
        <v>127.070828852812</v>
      </c>
      <c r="S62" s="130">
        <f t="shared" si="7"/>
        <v>48.288030033292841</v>
      </c>
      <c r="T62" s="130">
        <f t="shared" si="8"/>
        <v>51.805753212054555</v>
      </c>
    </row>
    <row r="63" spans="1:20">
      <c r="A63" s="131" t="s">
        <v>740</v>
      </c>
      <c r="B63" s="131">
        <v>645.51986305869343</v>
      </c>
      <c r="C63" s="131" t="s">
        <v>733</v>
      </c>
      <c r="D63" s="131" t="s">
        <v>66</v>
      </c>
      <c r="E63" s="131" t="s">
        <v>203</v>
      </c>
      <c r="G63" s="125">
        <f t="shared" si="10"/>
        <v>71</v>
      </c>
      <c r="H63" s="125">
        <v>507</v>
      </c>
      <c r="I63" s="129">
        <f t="shared" si="11"/>
        <v>645.51986305869343</v>
      </c>
      <c r="J63" s="130">
        <f>'INSUMO P.C5.3 Y 5.4'!C62</f>
        <v>18039</v>
      </c>
      <c r="K63" s="130">
        <f>'INSUMO P.C5.3 Y 5.4'!D62</f>
        <v>19861</v>
      </c>
      <c r="L63" s="127">
        <f t="shared" si="12"/>
        <v>27.944918556843568</v>
      </c>
      <c r="M63" s="127">
        <f t="shared" si="13"/>
        <v>30.767449828564228</v>
      </c>
      <c r="P63" s="125">
        <f t="shared" si="9"/>
        <v>61</v>
      </c>
      <c r="Q63" s="125">
        <f t="shared" si="5"/>
        <v>503</v>
      </c>
      <c r="R63" s="125">
        <f t="shared" si="6"/>
        <v>1323.611187410625</v>
      </c>
      <c r="S63" s="130">
        <f t="shared" si="7"/>
        <v>41.631561083885764</v>
      </c>
      <c r="T63" s="130">
        <f t="shared" si="8"/>
        <v>50.304802976361962</v>
      </c>
    </row>
    <row r="64" spans="1:20">
      <c r="A64" s="131" t="s">
        <v>741</v>
      </c>
      <c r="B64" s="131">
        <v>696.71795584936615</v>
      </c>
      <c r="C64" s="131" t="s">
        <v>733</v>
      </c>
      <c r="D64" s="131" t="s">
        <v>66</v>
      </c>
      <c r="E64" s="131" t="s">
        <v>742</v>
      </c>
      <c r="G64" s="125">
        <f t="shared" si="10"/>
        <v>68</v>
      </c>
      <c r="H64" s="125">
        <v>508</v>
      </c>
      <c r="I64" s="129">
        <f t="shared" si="11"/>
        <v>696.71795584936615</v>
      </c>
      <c r="J64" s="130">
        <f>'INSUMO P.C5.3 Y 5.4'!C63</f>
        <v>19640</v>
      </c>
      <c r="K64" s="130">
        <f>'INSUMO P.C5.3 Y 5.4'!D63</f>
        <v>23979</v>
      </c>
      <c r="L64" s="127">
        <f t="shared" si="12"/>
        <v>28.189312239063728</v>
      </c>
      <c r="M64" s="127">
        <f t="shared" si="13"/>
        <v>34.417083410412893</v>
      </c>
      <c r="P64" s="125">
        <f t="shared" si="9"/>
        <v>62</v>
      </c>
      <c r="Q64" s="125">
        <f t="shared" si="5"/>
        <v>608</v>
      </c>
      <c r="R64" s="125">
        <f t="shared" si="6"/>
        <v>943.50437843627617</v>
      </c>
      <c r="S64" s="130">
        <f t="shared" si="7"/>
        <v>40.755507742031213</v>
      </c>
      <c r="T64" s="130">
        <f t="shared" si="8"/>
        <v>48.886895550443128</v>
      </c>
    </row>
    <row r="65" spans="1:20">
      <c r="A65" s="131" t="s">
        <v>743</v>
      </c>
      <c r="B65" s="131">
        <v>564.96837365683382</v>
      </c>
      <c r="C65" s="131" t="s">
        <v>733</v>
      </c>
      <c r="D65" s="131" t="s">
        <v>66</v>
      </c>
      <c r="E65" s="131" t="s">
        <v>207</v>
      </c>
      <c r="G65" s="125">
        <f t="shared" si="10"/>
        <v>76</v>
      </c>
      <c r="H65" s="125">
        <v>509</v>
      </c>
      <c r="I65" s="129">
        <f t="shared" si="11"/>
        <v>564.96837365683382</v>
      </c>
      <c r="J65" s="130">
        <f>'INSUMO P.C5.3 Y 5.4'!C64</f>
        <v>11121</v>
      </c>
      <c r="K65" s="130">
        <f>'INSUMO P.C5.3 Y 5.4'!D64</f>
        <v>11821</v>
      </c>
      <c r="L65" s="127">
        <f t="shared" si="12"/>
        <v>19.684287685021786</v>
      </c>
      <c r="M65" s="127">
        <f t="shared" si="13"/>
        <v>20.923295092585427</v>
      </c>
      <c r="P65" s="125">
        <f t="shared" si="9"/>
        <v>63</v>
      </c>
      <c r="Q65" s="125">
        <f t="shared" si="5"/>
        <v>506</v>
      </c>
      <c r="R65" s="125">
        <f t="shared" si="6"/>
        <v>682.13461435438956</v>
      </c>
      <c r="S65" s="130">
        <f t="shared" si="7"/>
        <v>38.410307069372365</v>
      </c>
      <c r="T65" s="130">
        <f t="shared" si="8"/>
        <v>47.84979286074249</v>
      </c>
    </row>
    <row r="66" spans="1:20">
      <c r="A66" s="131" t="s">
        <v>744</v>
      </c>
      <c r="B66" s="131">
        <v>1394.0102922952599</v>
      </c>
      <c r="C66" s="131" t="s">
        <v>733</v>
      </c>
      <c r="D66" s="131" t="s">
        <v>66</v>
      </c>
      <c r="E66" s="131" t="s">
        <v>209</v>
      </c>
      <c r="G66" s="125">
        <f t="shared" si="10"/>
        <v>78</v>
      </c>
      <c r="H66" s="125">
        <v>510</v>
      </c>
      <c r="I66" s="129">
        <f t="shared" si="11"/>
        <v>1394.0102922952599</v>
      </c>
      <c r="J66" s="130">
        <f>'INSUMO P.C5.3 Y 5.4'!C65</f>
        <v>19181</v>
      </c>
      <c r="K66" s="130">
        <f>'INSUMO P.C5.3 Y 5.4'!D65</f>
        <v>26528</v>
      </c>
      <c r="L66" s="127">
        <f t="shared" si="12"/>
        <v>13.759582770668201</v>
      </c>
      <c r="M66" s="127">
        <f t="shared" si="13"/>
        <v>19.02998862104614</v>
      </c>
      <c r="P66" s="125">
        <f t="shared" si="9"/>
        <v>64</v>
      </c>
      <c r="Q66" s="125">
        <f t="shared" si="5"/>
        <v>305</v>
      </c>
      <c r="R66" s="125">
        <f t="shared" si="6"/>
        <v>1584.4544196227121</v>
      </c>
      <c r="S66" s="130">
        <f t="shared" si="7"/>
        <v>43.936890287179644</v>
      </c>
      <c r="T66" s="130">
        <f t="shared" si="8"/>
        <v>47.028806305291759</v>
      </c>
    </row>
    <row r="67" spans="1:20">
      <c r="A67" s="131" t="s">
        <v>745</v>
      </c>
      <c r="B67" s="131">
        <v>261.26259982163612</v>
      </c>
      <c r="C67" s="131" t="s">
        <v>733</v>
      </c>
      <c r="D67" s="131" t="s">
        <v>66</v>
      </c>
      <c r="E67" s="131" t="s">
        <v>211</v>
      </c>
      <c r="G67" s="125">
        <f t="shared" ref="G67:G84" si="14">_xlfn.RANK.EQ(M67,M$3:M$84,0)</f>
        <v>69</v>
      </c>
      <c r="H67" s="125">
        <v>511</v>
      </c>
      <c r="I67" s="129">
        <f t="shared" ref="I67:I84" si="15">B67</f>
        <v>261.26259982163612</v>
      </c>
      <c r="J67" s="130">
        <f>'INSUMO P.C5.3 Y 5.4'!C66</f>
        <v>7197</v>
      </c>
      <c r="K67" s="130">
        <f>'INSUMO P.C5.3 Y 5.4'!D66</f>
        <v>8715</v>
      </c>
      <c r="L67" s="127">
        <f t="shared" ref="L67:L84" si="16">J67/$I67</f>
        <v>27.546996795229738</v>
      </c>
      <c r="M67" s="127">
        <f t="shared" ref="M67:M84" si="17">K67/$I67</f>
        <v>33.357242888762983</v>
      </c>
      <c r="P67" s="125">
        <f t="shared" si="9"/>
        <v>65</v>
      </c>
      <c r="Q67" s="125">
        <f t="shared" si="5"/>
        <v>502</v>
      </c>
      <c r="R67" s="125">
        <f t="shared" si="6"/>
        <v>1348.2144842682269</v>
      </c>
      <c r="S67" s="130">
        <f t="shared" si="7"/>
        <v>37.698007693179761</v>
      </c>
      <c r="T67" s="130">
        <f t="shared" si="8"/>
        <v>43.08661617111288</v>
      </c>
    </row>
    <row r="68" spans="1:20">
      <c r="A68" s="131" t="s">
        <v>746</v>
      </c>
      <c r="B68" s="131">
        <v>1846.77873847093</v>
      </c>
      <c r="C68" s="131" t="s">
        <v>747</v>
      </c>
      <c r="D68" s="131" t="s">
        <v>213</v>
      </c>
      <c r="E68" s="131" t="s">
        <v>213</v>
      </c>
      <c r="G68" s="125">
        <f t="shared" si="14"/>
        <v>48</v>
      </c>
      <c r="H68" s="125">
        <v>601</v>
      </c>
      <c r="I68" s="129">
        <f t="shared" si="15"/>
        <v>1846.77873847093</v>
      </c>
      <c r="J68" s="130">
        <f>'INSUMO P.C5.3 Y 5.4'!C67</f>
        <v>115019</v>
      </c>
      <c r="K68" s="130">
        <f>'INSUMO P.C5.3 Y 5.4'!D67</f>
        <v>128645.00000000001</v>
      </c>
      <c r="L68" s="127">
        <f t="shared" si="16"/>
        <v>62.280877294067089</v>
      </c>
      <c r="M68" s="127">
        <f t="shared" si="17"/>
        <v>69.659129878500607</v>
      </c>
      <c r="P68" s="125">
        <f t="shared" si="9"/>
        <v>66</v>
      </c>
      <c r="Q68" s="125">
        <f t="shared" ref="Q68:Q84" si="18">VLOOKUP($P68,$G$2:$M$84,H$1,FALSE)</f>
        <v>609</v>
      </c>
      <c r="R68" s="125">
        <f t="shared" ref="R68:R84" si="19">VLOOKUP($P68,$G$2:$M$84,I$1,FALSE)</f>
        <v>468.47643310304659</v>
      </c>
      <c r="S68" s="130">
        <f t="shared" ref="S68:S84" si="20">VLOOKUP($P68,$G$2:$M$84,L$1,FALSE)</f>
        <v>34.39874209521939</v>
      </c>
      <c r="T68" s="130">
        <f t="shared" ref="T68:T84" si="21">VLOOKUP($P68,$G$2:$M$84,M$1,FALSE)</f>
        <v>42.324434270183687</v>
      </c>
    </row>
    <row r="69" spans="1:20">
      <c r="A69" s="131" t="s">
        <v>748</v>
      </c>
      <c r="B69" s="131">
        <v>219.2021674846898</v>
      </c>
      <c r="C69" s="131" t="s">
        <v>747</v>
      </c>
      <c r="D69" s="131" t="s">
        <v>213</v>
      </c>
      <c r="E69" s="131" t="s">
        <v>215</v>
      </c>
      <c r="G69" s="125">
        <f t="shared" si="14"/>
        <v>34</v>
      </c>
      <c r="H69" s="125">
        <v>602</v>
      </c>
      <c r="I69" s="129">
        <f t="shared" si="15"/>
        <v>219.2021674846898</v>
      </c>
      <c r="J69" s="130">
        <f>'INSUMO P.C5.3 Y 5.4'!C68</f>
        <v>28644</v>
      </c>
      <c r="K69" s="130">
        <f>'INSUMO P.C5.3 Y 5.4'!D68</f>
        <v>37261</v>
      </c>
      <c r="L69" s="127">
        <f t="shared" si="16"/>
        <v>130.67389035740553</v>
      </c>
      <c r="M69" s="127">
        <f t="shared" si="17"/>
        <v>169.98463303335038</v>
      </c>
      <c r="P69" s="125">
        <f t="shared" ref="P69:P84" si="22">P68+1</f>
        <v>67</v>
      </c>
      <c r="Q69" s="125">
        <f t="shared" si="18"/>
        <v>410</v>
      </c>
      <c r="R69" s="125">
        <f t="shared" si="19"/>
        <v>2172.7088558083492</v>
      </c>
      <c r="S69" s="130">
        <f t="shared" si="20"/>
        <v>26.302189475238571</v>
      </c>
      <c r="T69" s="130">
        <f t="shared" si="21"/>
        <v>37.98484080339194</v>
      </c>
    </row>
    <row r="70" spans="1:20">
      <c r="A70" s="131" t="s">
        <v>749</v>
      </c>
      <c r="B70" s="131">
        <v>2393.5177207562688</v>
      </c>
      <c r="C70" s="131" t="s">
        <v>747</v>
      </c>
      <c r="D70" s="131" t="s">
        <v>213</v>
      </c>
      <c r="E70" s="131" t="s">
        <v>217</v>
      </c>
      <c r="G70" s="125">
        <f t="shared" si="14"/>
        <v>75</v>
      </c>
      <c r="H70" s="125">
        <v>603</v>
      </c>
      <c r="I70" s="129">
        <f t="shared" si="15"/>
        <v>2393.5177207562688</v>
      </c>
      <c r="J70" s="130">
        <f>'INSUMO P.C5.3 Y 5.4'!C69</f>
        <v>45244</v>
      </c>
      <c r="K70" s="130">
        <f>'INSUMO P.C5.3 Y 5.4'!D69</f>
        <v>51699</v>
      </c>
      <c r="L70" s="127">
        <f t="shared" si="16"/>
        <v>18.902721967608606</v>
      </c>
      <c r="M70" s="127">
        <f t="shared" si="17"/>
        <v>21.599589404194973</v>
      </c>
      <c r="P70" s="125">
        <f t="shared" si="22"/>
        <v>68</v>
      </c>
      <c r="Q70" s="125">
        <f t="shared" si="18"/>
        <v>508</v>
      </c>
      <c r="R70" s="125">
        <f t="shared" si="19"/>
        <v>696.71795584936615</v>
      </c>
      <c r="S70" s="130">
        <f t="shared" si="20"/>
        <v>28.189312239063728</v>
      </c>
      <c r="T70" s="130">
        <f t="shared" si="21"/>
        <v>34.417083410412893</v>
      </c>
    </row>
    <row r="71" spans="1:20">
      <c r="A71" s="131" t="s">
        <v>750</v>
      </c>
      <c r="B71" s="131">
        <v>249.97976083644741</v>
      </c>
      <c r="C71" s="131" t="s">
        <v>747</v>
      </c>
      <c r="D71" s="131" t="s">
        <v>213</v>
      </c>
      <c r="E71" s="131" t="s">
        <v>219</v>
      </c>
      <c r="G71" s="125">
        <f t="shared" si="14"/>
        <v>55</v>
      </c>
      <c r="H71" s="125">
        <v>604</v>
      </c>
      <c r="I71" s="129">
        <f t="shared" si="15"/>
        <v>249.97976083644741</v>
      </c>
      <c r="J71" s="130">
        <f>'INSUMO P.C5.3 Y 5.4'!C70</f>
        <v>12950</v>
      </c>
      <c r="K71" s="130">
        <f>'INSUMO P.C5.3 Y 5.4'!D70</f>
        <v>14564</v>
      </c>
      <c r="L71" s="127">
        <f t="shared" si="16"/>
        <v>51.804193894211743</v>
      </c>
      <c r="M71" s="127">
        <f t="shared" si="17"/>
        <v>58.260716592687238</v>
      </c>
      <c r="P71" s="125">
        <f t="shared" si="22"/>
        <v>69</v>
      </c>
      <c r="Q71" s="125">
        <f t="shared" si="18"/>
        <v>511</v>
      </c>
      <c r="R71" s="125">
        <f t="shared" si="19"/>
        <v>261.26259982163612</v>
      </c>
      <c r="S71" s="130">
        <f t="shared" si="20"/>
        <v>27.546996795229738</v>
      </c>
      <c r="T71" s="130">
        <f t="shared" si="21"/>
        <v>33.357242888762983</v>
      </c>
    </row>
    <row r="72" spans="1:20">
      <c r="A72" s="131" t="s">
        <v>751</v>
      </c>
      <c r="B72" s="131">
        <v>1935.350638684441</v>
      </c>
      <c r="C72" s="131" t="s">
        <v>747</v>
      </c>
      <c r="D72" s="131" t="s">
        <v>213</v>
      </c>
      <c r="E72" s="131" t="s">
        <v>221</v>
      </c>
      <c r="G72" s="125">
        <f t="shared" si="14"/>
        <v>80</v>
      </c>
      <c r="H72" s="125">
        <v>605</v>
      </c>
      <c r="I72" s="129">
        <f t="shared" si="15"/>
        <v>1935.350638684441</v>
      </c>
      <c r="J72" s="130">
        <f>'INSUMO P.C5.3 Y 5.4'!C71</f>
        <v>29433</v>
      </c>
      <c r="K72" s="130">
        <f>'INSUMO P.C5.3 Y 5.4'!D71</f>
        <v>30610</v>
      </c>
      <c r="L72" s="127">
        <f t="shared" si="16"/>
        <v>15.208096874893506</v>
      </c>
      <c r="M72" s="127">
        <f t="shared" si="17"/>
        <v>15.816255405174132</v>
      </c>
      <c r="P72" s="125">
        <f t="shared" si="22"/>
        <v>70</v>
      </c>
      <c r="Q72" s="125">
        <f t="shared" si="18"/>
        <v>213</v>
      </c>
      <c r="R72" s="125">
        <f t="shared" si="19"/>
        <v>1593.15570637724</v>
      </c>
      <c r="S72" s="130">
        <f t="shared" si="20"/>
        <v>27.588640472529217</v>
      </c>
      <c r="T72" s="130">
        <f t="shared" si="21"/>
        <v>31.364165975731801</v>
      </c>
    </row>
    <row r="73" spans="1:20">
      <c r="A73" s="131" t="s">
        <v>752</v>
      </c>
      <c r="B73" s="131">
        <v>562.45990413703203</v>
      </c>
      <c r="C73" s="131" t="s">
        <v>747</v>
      </c>
      <c r="D73" s="131" t="s">
        <v>213</v>
      </c>
      <c r="E73" s="131" t="s">
        <v>753</v>
      </c>
      <c r="G73" s="125">
        <f t="shared" si="14"/>
        <v>54</v>
      </c>
      <c r="H73" s="125">
        <v>606</v>
      </c>
      <c r="I73" s="129">
        <f t="shared" si="15"/>
        <v>562.45990413703203</v>
      </c>
      <c r="J73" s="130">
        <f>'INSUMO P.C5.3 Y 5.4'!C72</f>
        <v>26861</v>
      </c>
      <c r="K73" s="130">
        <f>'INSUMO P.C5.3 Y 5.4'!D72</f>
        <v>32990</v>
      </c>
      <c r="L73" s="127">
        <f t="shared" si="16"/>
        <v>47.756293030722169</v>
      </c>
      <c r="M73" s="127">
        <f t="shared" si="17"/>
        <v>58.653069769685573</v>
      </c>
      <c r="P73" s="125">
        <f t="shared" si="22"/>
        <v>71</v>
      </c>
      <c r="Q73" s="125">
        <f t="shared" si="18"/>
        <v>507</v>
      </c>
      <c r="R73" s="125">
        <f t="shared" si="19"/>
        <v>645.51986305869343</v>
      </c>
      <c r="S73" s="130">
        <f t="shared" si="20"/>
        <v>27.944918556843568</v>
      </c>
      <c r="T73" s="130">
        <f t="shared" si="21"/>
        <v>30.767449828564228</v>
      </c>
    </row>
    <row r="74" spans="1:20">
      <c r="A74" s="131" t="s">
        <v>754</v>
      </c>
      <c r="B74" s="131">
        <v>1754.6344526691989</v>
      </c>
      <c r="C74" s="131" t="s">
        <v>747</v>
      </c>
      <c r="D74" s="131" t="s">
        <v>213</v>
      </c>
      <c r="E74" s="131" t="s">
        <v>225</v>
      </c>
      <c r="G74" s="125">
        <f t="shared" si="14"/>
        <v>72</v>
      </c>
      <c r="H74" s="125">
        <v>607</v>
      </c>
      <c r="I74" s="129">
        <f t="shared" si="15"/>
        <v>1754.6344526691989</v>
      </c>
      <c r="J74" s="130">
        <f>'INSUMO P.C5.3 Y 5.4'!C73</f>
        <v>39150</v>
      </c>
      <c r="K74" s="130">
        <f>'INSUMO P.C5.3 Y 5.4'!D73</f>
        <v>45081</v>
      </c>
      <c r="L74" s="127">
        <f t="shared" si="16"/>
        <v>22.31233972434767</v>
      </c>
      <c r="M74" s="127">
        <f t="shared" si="17"/>
        <v>25.692530960748847</v>
      </c>
      <c r="P74" s="125">
        <f t="shared" si="22"/>
        <v>72</v>
      </c>
      <c r="Q74" s="125">
        <f t="shared" si="18"/>
        <v>607</v>
      </c>
      <c r="R74" s="125">
        <f t="shared" si="19"/>
        <v>1754.6344526691989</v>
      </c>
      <c r="S74" s="130">
        <f t="shared" si="20"/>
        <v>22.31233972434767</v>
      </c>
      <c r="T74" s="130">
        <f t="shared" si="21"/>
        <v>25.692530960748847</v>
      </c>
    </row>
    <row r="75" spans="1:20">
      <c r="A75" s="131" t="s">
        <v>755</v>
      </c>
      <c r="B75" s="131">
        <v>943.50437843627617</v>
      </c>
      <c r="C75" s="131" t="s">
        <v>747</v>
      </c>
      <c r="D75" s="131" t="s">
        <v>213</v>
      </c>
      <c r="E75" s="131" t="s">
        <v>227</v>
      </c>
      <c r="G75" s="125">
        <f t="shared" si="14"/>
        <v>62</v>
      </c>
      <c r="H75" s="125">
        <v>608</v>
      </c>
      <c r="I75" s="129">
        <f t="shared" si="15"/>
        <v>943.50437843627617</v>
      </c>
      <c r="J75" s="130">
        <f>'INSUMO P.C5.3 Y 5.4'!C74</f>
        <v>38453</v>
      </c>
      <c r="K75" s="130">
        <f>'INSUMO P.C5.3 Y 5.4'!D74</f>
        <v>46125</v>
      </c>
      <c r="L75" s="127">
        <f t="shared" si="16"/>
        <v>40.755507742031213</v>
      </c>
      <c r="M75" s="127">
        <f t="shared" si="17"/>
        <v>48.886895550443128</v>
      </c>
      <c r="P75" s="125">
        <f t="shared" si="22"/>
        <v>73</v>
      </c>
      <c r="Q75" s="125">
        <f t="shared" si="18"/>
        <v>214</v>
      </c>
      <c r="R75" s="125">
        <f t="shared" si="19"/>
        <v>1339.1125579638949</v>
      </c>
      <c r="S75" s="130">
        <f t="shared" si="20"/>
        <v>17.724424925182383</v>
      </c>
      <c r="T75" s="130">
        <f t="shared" si="21"/>
        <v>24.950852563732624</v>
      </c>
    </row>
    <row r="76" spans="1:20">
      <c r="A76" s="131" t="s">
        <v>756</v>
      </c>
      <c r="B76" s="131">
        <v>468.47643310304659</v>
      </c>
      <c r="C76" s="131" t="s">
        <v>747</v>
      </c>
      <c r="D76" s="131" t="s">
        <v>213</v>
      </c>
      <c r="E76" s="131" t="s">
        <v>229</v>
      </c>
      <c r="G76" s="125">
        <f t="shared" si="14"/>
        <v>66</v>
      </c>
      <c r="H76" s="125">
        <v>609</v>
      </c>
      <c r="I76" s="129">
        <f t="shared" si="15"/>
        <v>468.47643310304659</v>
      </c>
      <c r="J76" s="130">
        <f>'INSUMO P.C5.3 Y 5.4'!C75</f>
        <v>16115</v>
      </c>
      <c r="K76" s="130">
        <f>'INSUMO P.C5.3 Y 5.4'!D75</f>
        <v>19828</v>
      </c>
      <c r="L76" s="127">
        <f t="shared" si="16"/>
        <v>34.39874209521939</v>
      </c>
      <c r="M76" s="127">
        <f t="shared" si="17"/>
        <v>42.324434270183687</v>
      </c>
      <c r="P76" s="125">
        <f t="shared" si="22"/>
        <v>74</v>
      </c>
      <c r="Q76" s="125">
        <f t="shared" si="18"/>
        <v>215</v>
      </c>
      <c r="R76" s="125">
        <f t="shared" si="19"/>
        <v>767.79549859371116</v>
      </c>
      <c r="S76" s="130">
        <f t="shared" si="20"/>
        <v>20.198086636877065</v>
      </c>
      <c r="T76" s="130">
        <f t="shared" si="21"/>
        <v>21.918596854011099</v>
      </c>
    </row>
    <row r="77" spans="1:20">
      <c r="A77" s="131" t="s">
        <v>757</v>
      </c>
      <c r="B77" s="131">
        <v>629.81062535964475</v>
      </c>
      <c r="C77" s="131" t="s">
        <v>747</v>
      </c>
      <c r="D77" s="131" t="s">
        <v>213</v>
      </c>
      <c r="E77" s="131" t="s">
        <v>231</v>
      </c>
      <c r="G77" s="125">
        <f t="shared" si="14"/>
        <v>43</v>
      </c>
      <c r="H77" s="125">
        <v>610</v>
      </c>
      <c r="I77" s="129">
        <f t="shared" si="15"/>
        <v>629.81062535964475</v>
      </c>
      <c r="J77" s="130">
        <f>'INSUMO P.C5.3 Y 5.4'!C76</f>
        <v>41831</v>
      </c>
      <c r="K77" s="130">
        <f>'INSUMO P.C5.3 Y 5.4'!D76</f>
        <v>52229</v>
      </c>
      <c r="L77" s="127">
        <f t="shared" si="16"/>
        <v>66.418377708557998</v>
      </c>
      <c r="M77" s="127">
        <f t="shared" si="17"/>
        <v>82.928102348504112</v>
      </c>
      <c r="P77" s="125">
        <f t="shared" si="22"/>
        <v>75</v>
      </c>
      <c r="Q77" s="125">
        <f t="shared" si="18"/>
        <v>603</v>
      </c>
      <c r="R77" s="125">
        <f t="shared" si="19"/>
        <v>2393.5177207562688</v>
      </c>
      <c r="S77" s="130">
        <f t="shared" si="20"/>
        <v>18.902721967608606</v>
      </c>
      <c r="T77" s="130">
        <f t="shared" si="21"/>
        <v>21.599589404194973</v>
      </c>
    </row>
    <row r="78" spans="1:20">
      <c r="A78" s="131" t="s">
        <v>758</v>
      </c>
      <c r="B78" s="131">
        <v>311.58329557648352</v>
      </c>
      <c r="C78" s="131" t="s">
        <v>747</v>
      </c>
      <c r="D78" s="131" t="s">
        <v>213</v>
      </c>
      <c r="E78" s="131" t="s">
        <v>233</v>
      </c>
      <c r="G78" s="125">
        <f t="shared" si="14"/>
        <v>40</v>
      </c>
      <c r="H78" s="125">
        <v>611</v>
      </c>
      <c r="I78" s="129">
        <f t="shared" si="15"/>
        <v>311.58329557648352</v>
      </c>
      <c r="J78" s="130">
        <f>'INSUMO P.C5.3 Y 5.4'!C77</f>
        <v>17229</v>
      </c>
      <c r="K78" s="130">
        <f>'INSUMO P.C5.3 Y 5.4'!D77</f>
        <v>29553</v>
      </c>
      <c r="L78" s="127">
        <f t="shared" si="16"/>
        <v>55.29500536324754</v>
      </c>
      <c r="M78" s="127">
        <f t="shared" si="17"/>
        <v>94.8478317662113</v>
      </c>
      <c r="P78" s="125">
        <f t="shared" si="22"/>
        <v>76</v>
      </c>
      <c r="Q78" s="125">
        <f t="shared" si="18"/>
        <v>509</v>
      </c>
      <c r="R78" s="125">
        <f t="shared" si="19"/>
        <v>564.96837365683382</v>
      </c>
      <c r="S78" s="130">
        <f t="shared" si="20"/>
        <v>19.684287685021786</v>
      </c>
      <c r="T78" s="130">
        <f t="shared" si="21"/>
        <v>20.923295092585427</v>
      </c>
    </row>
    <row r="79" spans="1:20">
      <c r="A79" s="131" t="s">
        <v>759</v>
      </c>
      <c r="B79" s="131">
        <v>1767.9521890897649</v>
      </c>
      <c r="C79" s="131" t="s">
        <v>760</v>
      </c>
      <c r="D79" s="131" t="s">
        <v>761</v>
      </c>
      <c r="E79" s="131" t="s">
        <v>761</v>
      </c>
      <c r="G79" s="125">
        <f t="shared" si="14"/>
        <v>57</v>
      </c>
      <c r="H79" s="125">
        <v>701</v>
      </c>
      <c r="I79" s="129">
        <f t="shared" si="15"/>
        <v>1767.9521890897649</v>
      </c>
      <c r="J79" s="130">
        <f>'INSUMO P.C5.3 Y 5.4'!C78</f>
        <v>94415</v>
      </c>
      <c r="K79" s="130">
        <f>'INSUMO P.C5.3 Y 5.4'!D78</f>
        <v>100134</v>
      </c>
      <c r="L79" s="127">
        <f t="shared" si="16"/>
        <v>53.403593481003476</v>
      </c>
      <c r="M79" s="127">
        <f t="shared" si="17"/>
        <v>56.638409464881661</v>
      </c>
      <c r="P79" s="125">
        <f t="shared" si="22"/>
        <v>77</v>
      </c>
      <c r="Q79" s="125">
        <f t="shared" si="18"/>
        <v>117</v>
      </c>
      <c r="R79" s="125">
        <f t="shared" si="19"/>
        <v>392.11817747704168</v>
      </c>
      <c r="S79" s="130">
        <f t="shared" si="20"/>
        <v>17.719147948469697</v>
      </c>
      <c r="T79" s="130">
        <f t="shared" si="21"/>
        <v>19.468620529449865</v>
      </c>
    </row>
    <row r="80" spans="1:20">
      <c r="A80" s="131" t="s">
        <v>762</v>
      </c>
      <c r="B80" s="131">
        <v>2482.7089979836642</v>
      </c>
      <c r="C80" s="131" t="s">
        <v>760</v>
      </c>
      <c r="D80" s="131" t="s">
        <v>761</v>
      </c>
      <c r="E80" s="131" t="s">
        <v>763</v>
      </c>
      <c r="G80" s="125">
        <f t="shared" si="14"/>
        <v>53</v>
      </c>
      <c r="H80" s="125">
        <v>702</v>
      </c>
      <c r="I80" s="129">
        <f t="shared" si="15"/>
        <v>2482.7089979836642</v>
      </c>
      <c r="J80" s="130">
        <f>'INSUMO P.C5.3 Y 5.4'!C79</f>
        <v>125962</v>
      </c>
      <c r="K80" s="130">
        <f>'INSUMO P.C5.3 Y 5.4'!D79</f>
        <v>147558</v>
      </c>
      <c r="L80" s="127">
        <f t="shared" si="16"/>
        <v>50.73570849515599</v>
      </c>
      <c r="M80" s="127">
        <f t="shared" si="17"/>
        <v>59.434271241550846</v>
      </c>
      <c r="P80" s="125">
        <f t="shared" si="22"/>
        <v>78</v>
      </c>
      <c r="Q80" s="125">
        <f t="shared" si="18"/>
        <v>510</v>
      </c>
      <c r="R80" s="125">
        <f t="shared" si="19"/>
        <v>1394.0102922952599</v>
      </c>
      <c r="S80" s="130">
        <f t="shared" si="20"/>
        <v>13.759582770668201</v>
      </c>
      <c r="T80" s="130">
        <f t="shared" si="21"/>
        <v>19.02998862104614</v>
      </c>
    </row>
    <row r="81" spans="1:20">
      <c r="A81" s="131" t="s">
        <v>764</v>
      </c>
      <c r="B81" s="131">
        <v>867.9303346546418</v>
      </c>
      <c r="C81" s="131" t="s">
        <v>760</v>
      </c>
      <c r="D81" s="131" t="s">
        <v>761</v>
      </c>
      <c r="E81" s="131" t="s">
        <v>238</v>
      </c>
      <c r="G81" s="125">
        <f t="shared" si="14"/>
        <v>44</v>
      </c>
      <c r="H81" s="125">
        <v>703</v>
      </c>
      <c r="I81" s="129">
        <f t="shared" si="15"/>
        <v>867.9303346546418</v>
      </c>
      <c r="J81" s="130">
        <f>'INSUMO P.C5.3 Y 5.4'!C80</f>
        <v>56786</v>
      </c>
      <c r="K81" s="130">
        <f>'INSUMO P.C5.3 Y 5.4'!D80</f>
        <v>69559</v>
      </c>
      <c r="L81" s="127">
        <f t="shared" si="16"/>
        <v>65.426910124757555</v>
      </c>
      <c r="M81" s="127">
        <f t="shared" si="17"/>
        <v>80.143529062938242</v>
      </c>
      <c r="P81" s="125">
        <f t="shared" si="22"/>
        <v>79</v>
      </c>
      <c r="Q81" s="125">
        <f t="shared" si="18"/>
        <v>504</v>
      </c>
      <c r="R81" s="125">
        <f t="shared" si="19"/>
        <v>1285.243585656013</v>
      </c>
      <c r="S81" s="130">
        <f t="shared" si="20"/>
        <v>15.200231472097524</v>
      </c>
      <c r="T81" s="130">
        <f t="shared" si="21"/>
        <v>18.610479964225057</v>
      </c>
    </row>
    <row r="82" spans="1:20">
      <c r="A82" s="131" t="s">
        <v>765</v>
      </c>
      <c r="B82" s="131">
        <v>2839.346701181546</v>
      </c>
      <c r="C82" s="131" t="s">
        <v>760</v>
      </c>
      <c r="D82" s="131" t="s">
        <v>761</v>
      </c>
      <c r="E82" s="131" t="s">
        <v>240</v>
      </c>
      <c r="G82" s="125">
        <f t="shared" si="14"/>
        <v>82</v>
      </c>
      <c r="H82" s="125">
        <v>704</v>
      </c>
      <c r="I82" s="129">
        <f t="shared" si="15"/>
        <v>2839.346701181546</v>
      </c>
      <c r="J82" s="130">
        <f>'INSUMO P.C5.3 Y 5.4'!C81</f>
        <v>30712</v>
      </c>
      <c r="K82" s="130">
        <f>'INSUMO P.C5.3 Y 5.4'!D81</f>
        <v>36536</v>
      </c>
      <c r="L82" s="127">
        <f t="shared" si="16"/>
        <v>10.81657269512727</v>
      </c>
      <c r="M82" s="127">
        <f t="shared" si="17"/>
        <v>12.867748762345988</v>
      </c>
      <c r="P82" s="125">
        <f t="shared" si="22"/>
        <v>80</v>
      </c>
      <c r="Q82" s="125">
        <f t="shared" si="18"/>
        <v>605</v>
      </c>
      <c r="R82" s="125">
        <f t="shared" si="19"/>
        <v>1935.350638684441</v>
      </c>
      <c r="S82" s="130">
        <f t="shared" si="20"/>
        <v>15.208096874893506</v>
      </c>
      <c r="T82" s="130">
        <f t="shared" si="21"/>
        <v>15.816255405174132</v>
      </c>
    </row>
    <row r="83" spans="1:20">
      <c r="A83" s="131" t="s">
        <v>766</v>
      </c>
      <c r="B83" s="131">
        <v>788.42833690737973</v>
      </c>
      <c r="C83" s="131" t="s">
        <v>760</v>
      </c>
      <c r="D83" s="131" t="s">
        <v>761</v>
      </c>
      <c r="E83" s="131" t="s">
        <v>242</v>
      </c>
      <c r="G83" s="125">
        <f t="shared" si="14"/>
        <v>56</v>
      </c>
      <c r="H83" s="125">
        <v>705</v>
      </c>
      <c r="I83" s="129">
        <f t="shared" si="15"/>
        <v>788.42833690737973</v>
      </c>
      <c r="J83" s="130">
        <f>'INSUMO P.C5.3 Y 5.4'!C82</f>
        <v>37721</v>
      </c>
      <c r="K83" s="130">
        <f>'INSUMO P.C5.3 Y 5.4'!D82</f>
        <v>45562</v>
      </c>
      <c r="L83" s="127">
        <f t="shared" si="16"/>
        <v>47.843282939272711</v>
      </c>
      <c r="M83" s="127">
        <f t="shared" si="17"/>
        <v>57.788384647255995</v>
      </c>
      <c r="P83" s="125">
        <f t="shared" si="22"/>
        <v>81</v>
      </c>
      <c r="Q83" s="125">
        <f t="shared" si="18"/>
        <v>116</v>
      </c>
      <c r="R83" s="125">
        <f t="shared" si="19"/>
        <v>420.19814848706631</v>
      </c>
      <c r="S83" s="130">
        <f t="shared" si="20"/>
        <v>13.117620864932629</v>
      </c>
      <c r="T83" s="130">
        <f t="shared" si="21"/>
        <v>14.319434822986144</v>
      </c>
    </row>
    <row r="84" spans="1:20">
      <c r="A84" s="131" t="s">
        <v>767</v>
      </c>
      <c r="B84" s="131">
        <v>585.71759097490565</v>
      </c>
      <c r="C84" s="131" t="s">
        <v>760</v>
      </c>
      <c r="D84" s="131" t="s">
        <v>761</v>
      </c>
      <c r="E84" s="131" t="s">
        <v>768</v>
      </c>
      <c r="G84" s="125">
        <f t="shared" si="14"/>
        <v>41</v>
      </c>
      <c r="H84" s="125">
        <v>706</v>
      </c>
      <c r="I84" s="129">
        <f t="shared" si="15"/>
        <v>585.71759097490565</v>
      </c>
      <c r="J84" s="130">
        <f>'INSUMO P.C5.3 Y 5.4'!C83</f>
        <v>41266</v>
      </c>
      <c r="K84" s="130">
        <f>'INSUMO P.C5.3 Y 5.4'!D83</f>
        <v>54330</v>
      </c>
      <c r="L84" s="127">
        <f t="shared" si="16"/>
        <v>70.453748761948987</v>
      </c>
      <c r="M84" s="127">
        <f t="shared" si="17"/>
        <v>92.758013140035089</v>
      </c>
      <c r="P84" s="125">
        <f t="shared" si="22"/>
        <v>82</v>
      </c>
      <c r="Q84" s="125">
        <f t="shared" si="18"/>
        <v>704</v>
      </c>
      <c r="R84" s="125">
        <f t="shared" si="19"/>
        <v>2839.346701181546</v>
      </c>
      <c r="S84" s="130">
        <f t="shared" si="20"/>
        <v>10.81657269512727</v>
      </c>
      <c r="T84" s="130">
        <f t="shared" si="21"/>
        <v>12.867748762345988</v>
      </c>
    </row>
    <row r="86" spans="1:20">
      <c r="I86" s="129">
        <v>51100</v>
      </c>
      <c r="J86" s="130">
        <f>SUM(J3:J84)</f>
        <v>4301712</v>
      </c>
      <c r="K86" s="130">
        <f>SUM(K3:K84)</f>
        <v>5121747</v>
      </c>
      <c r="L86" s="127">
        <f>J86/$I86</f>
        <v>84.182230919765161</v>
      </c>
      <c r="M86" s="127">
        <f>K86/$I86</f>
        <v>100.22988258317025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26"/>
  <sheetViews>
    <sheetView zoomScaleNormal="100" workbookViewId="0"/>
  </sheetViews>
  <sheetFormatPr baseColWidth="10" defaultColWidth="11.42578125" defaultRowHeight="16.5"/>
  <cols>
    <col min="1" max="1" width="23.42578125" style="122" customWidth="1"/>
    <col min="2" max="2" width="11.42578125" style="122"/>
    <col min="3" max="4" width="11.85546875" style="122" customWidth="1"/>
    <col min="5" max="16384" width="11.42578125" style="122"/>
  </cols>
  <sheetData>
    <row r="1" spans="1:4" ht="20.25" thickTop="1">
      <c r="A1" s="204" t="s">
        <v>13</v>
      </c>
      <c r="B1" s="205"/>
      <c r="C1" s="205"/>
      <c r="D1" s="205"/>
    </row>
    <row r="2" spans="1:4" ht="33" customHeight="1">
      <c r="A2" s="328" t="s">
        <v>769</v>
      </c>
      <c r="B2" s="343"/>
      <c r="C2" s="343"/>
      <c r="D2" s="343"/>
    </row>
    <row r="3" spans="1:4" ht="8.25" customHeight="1" thickBot="1"/>
    <row r="4" spans="1:4" ht="26.25" customHeight="1" thickBot="1">
      <c r="A4" s="341" t="s">
        <v>638</v>
      </c>
      <c r="B4" s="341" t="s">
        <v>770</v>
      </c>
      <c r="C4" s="335" t="s">
        <v>771</v>
      </c>
      <c r="D4" s="336"/>
    </row>
    <row r="5" spans="1:4" ht="26.25" customHeight="1" thickBot="1">
      <c r="A5" s="342"/>
      <c r="B5" s="342"/>
      <c r="C5" s="210">
        <v>2011</v>
      </c>
      <c r="D5" s="210">
        <v>2022</v>
      </c>
    </row>
    <row r="6" spans="1:4" ht="5.25" customHeight="1">
      <c r="A6" s="178"/>
      <c r="B6" s="166"/>
      <c r="C6" s="175"/>
      <c r="D6" s="175"/>
    </row>
    <row r="7" spans="1:4" ht="18.75">
      <c r="A7" s="174" t="s">
        <v>61</v>
      </c>
      <c r="B7" s="285">
        <v>51170.04</v>
      </c>
      <c r="C7" s="176">
        <v>84</v>
      </c>
      <c r="D7" s="176">
        <v>99</v>
      </c>
    </row>
    <row r="8" spans="1:4" ht="5.25" customHeight="1">
      <c r="A8" s="139"/>
      <c r="B8" s="139"/>
      <c r="C8" s="177"/>
      <c r="D8" s="177"/>
    </row>
    <row r="9" spans="1:4" ht="18.75">
      <c r="A9" s="163" t="s">
        <v>112</v>
      </c>
      <c r="B9" s="200">
        <v>8.27</v>
      </c>
      <c r="C9" s="201">
        <v>7841</v>
      </c>
      <c r="D9" s="201">
        <v>9020</v>
      </c>
    </row>
    <row r="10" spans="1:4" ht="18.75">
      <c r="A10" s="163" t="s">
        <v>62</v>
      </c>
      <c r="B10" s="200">
        <v>44.62</v>
      </c>
      <c r="C10" s="201">
        <v>6456</v>
      </c>
      <c r="D10" s="201">
        <v>7897</v>
      </c>
    </row>
    <row r="11" spans="1:4" ht="18.75">
      <c r="A11" s="163" t="s">
        <v>122</v>
      </c>
      <c r="B11" s="200">
        <v>16.059999999999999</v>
      </c>
      <c r="C11" s="201">
        <v>4060</v>
      </c>
      <c r="D11" s="201">
        <v>4423</v>
      </c>
    </row>
    <row r="12" spans="1:4" ht="18.75">
      <c r="A12" s="163" t="s">
        <v>102</v>
      </c>
      <c r="B12" s="200">
        <v>31.7</v>
      </c>
      <c r="C12" s="201">
        <v>3630</v>
      </c>
      <c r="D12" s="201">
        <v>4167</v>
      </c>
    </row>
    <row r="13" spans="1:4" ht="18.75">
      <c r="A13" s="163" t="s">
        <v>106</v>
      </c>
      <c r="B13" s="200">
        <v>21.47</v>
      </c>
      <c r="C13" s="201">
        <v>3614</v>
      </c>
      <c r="D13" s="201">
        <v>3773</v>
      </c>
    </row>
    <row r="14" spans="1:4" ht="18.75">
      <c r="A14" s="163" t="s">
        <v>187</v>
      </c>
      <c r="B14" s="200">
        <v>8.34</v>
      </c>
      <c r="C14" s="201">
        <v>3318</v>
      </c>
      <c r="D14" s="201">
        <v>3580</v>
      </c>
    </row>
    <row r="15" spans="1:4" ht="18.75">
      <c r="A15" s="163" t="s">
        <v>116</v>
      </c>
      <c r="B15" s="200">
        <v>15.78</v>
      </c>
      <c r="C15" s="201">
        <v>3114</v>
      </c>
      <c r="D15" s="201">
        <v>3413</v>
      </c>
    </row>
    <row r="16" spans="1:4" ht="18.75">
      <c r="A16" s="163" t="s">
        <v>185</v>
      </c>
      <c r="B16" s="200">
        <v>6.75</v>
      </c>
      <c r="C16" s="201">
        <v>2968</v>
      </c>
      <c r="D16" s="201">
        <v>3263</v>
      </c>
    </row>
    <row r="17" spans="1:4" ht="18.75">
      <c r="A17" s="163" t="s">
        <v>160</v>
      </c>
      <c r="B17" s="200">
        <v>44.18</v>
      </c>
      <c r="C17" s="201">
        <v>2250</v>
      </c>
      <c r="D17" s="201">
        <v>2253</v>
      </c>
    </row>
    <row r="18" spans="1:4" ht="18.75">
      <c r="A18" s="163" t="s">
        <v>89</v>
      </c>
      <c r="B18" s="200">
        <v>34.53</v>
      </c>
      <c r="C18" s="201">
        <v>1637</v>
      </c>
      <c r="D18" s="201">
        <v>2071</v>
      </c>
    </row>
    <row r="19" spans="1:4" ht="18.75">
      <c r="A19" s="163" t="s">
        <v>114</v>
      </c>
      <c r="B19" s="200">
        <v>28.82</v>
      </c>
      <c r="C19" s="201">
        <v>1975</v>
      </c>
      <c r="D19" s="201">
        <v>2066</v>
      </c>
    </row>
    <row r="20" spans="1:4" ht="18.75">
      <c r="A20" s="163" t="s">
        <v>183</v>
      </c>
      <c r="B20" s="200">
        <v>12.38</v>
      </c>
      <c r="C20" s="201">
        <v>1747</v>
      </c>
      <c r="D20" s="201">
        <v>1919</v>
      </c>
    </row>
    <row r="21" spans="1:4" ht="18.75">
      <c r="A21" s="163" t="s">
        <v>91</v>
      </c>
      <c r="B21" s="200">
        <v>118.89</v>
      </c>
      <c r="C21" s="201">
        <v>1753</v>
      </c>
      <c r="D21" s="201">
        <v>1878</v>
      </c>
    </row>
    <row r="22" spans="1:4" ht="18.75">
      <c r="A22" s="163" t="s">
        <v>175</v>
      </c>
      <c r="B22" s="200">
        <v>25.4</v>
      </c>
      <c r="C22" s="201">
        <v>1578</v>
      </c>
      <c r="D22" s="201">
        <v>1808</v>
      </c>
    </row>
    <row r="23" spans="1:4" ht="18.75">
      <c r="A23" s="305" t="s">
        <v>179</v>
      </c>
      <c r="B23" s="306">
        <v>48.31</v>
      </c>
      <c r="C23" s="307">
        <v>951</v>
      </c>
      <c r="D23" s="307">
        <v>1011</v>
      </c>
    </row>
    <row r="24" spans="1:4" ht="18.75">
      <c r="A24" s="172" t="s">
        <v>139</v>
      </c>
      <c r="B24" s="308">
        <v>38.94</v>
      </c>
      <c r="C24" s="203">
        <v>892</v>
      </c>
      <c r="D24" s="309">
        <v>1005</v>
      </c>
    </row>
    <row r="25" spans="1:4" ht="15.75" customHeight="1">
      <c r="A25" s="344" t="s">
        <v>772</v>
      </c>
      <c r="B25" s="345"/>
      <c r="C25" s="345"/>
      <c r="D25" s="345"/>
    </row>
    <row r="26" spans="1:4" ht="33" customHeight="1">
      <c r="A26" s="332" t="s">
        <v>1233</v>
      </c>
      <c r="B26" s="332"/>
      <c r="C26" s="332"/>
      <c r="D26" s="332"/>
    </row>
  </sheetData>
  <sortState ref="A9:D23">
    <sortCondition descending="1" ref="D9:D23"/>
  </sortState>
  <mergeCells count="6">
    <mergeCell ref="A26:D26"/>
    <mergeCell ref="A4:A5"/>
    <mergeCell ref="B4:B5"/>
    <mergeCell ref="C4:D4"/>
    <mergeCell ref="A2:D2"/>
    <mergeCell ref="A25:D2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D23"/>
  <sheetViews>
    <sheetView zoomScaleNormal="100" workbookViewId="0"/>
  </sheetViews>
  <sheetFormatPr baseColWidth="10" defaultColWidth="11.42578125" defaultRowHeight="16.5"/>
  <cols>
    <col min="1" max="1" width="12.7109375" style="122" customWidth="1"/>
    <col min="2" max="3" width="11.42578125" style="122"/>
    <col min="4" max="4" width="13.5703125" style="122" customWidth="1"/>
    <col min="5" max="16384" width="11.42578125" style="122"/>
  </cols>
  <sheetData>
    <row r="1" spans="1:4" ht="20.25" thickTop="1">
      <c r="A1" s="204" t="s">
        <v>15</v>
      </c>
      <c r="B1" s="205"/>
      <c r="C1" s="205"/>
      <c r="D1" s="205"/>
    </row>
    <row r="2" spans="1:4" ht="53.25" customHeight="1">
      <c r="A2" s="328" t="s">
        <v>774</v>
      </c>
      <c r="B2" s="328"/>
      <c r="C2" s="328"/>
      <c r="D2" s="328"/>
    </row>
    <row r="3" spans="1:4" ht="4.5" customHeight="1" thickBot="1">
      <c r="A3" s="121"/>
      <c r="B3" s="121"/>
    </row>
    <row r="4" spans="1:4" ht="24" customHeight="1" thickBot="1">
      <c r="A4" s="346" t="s">
        <v>638</v>
      </c>
      <c r="B4" s="346" t="s">
        <v>770</v>
      </c>
      <c r="C4" s="335" t="s">
        <v>771</v>
      </c>
      <c r="D4" s="335"/>
    </row>
    <row r="5" spans="1:4" ht="14.25" customHeight="1" thickBot="1">
      <c r="A5" s="347"/>
      <c r="B5" s="347"/>
      <c r="C5" s="295">
        <v>2011</v>
      </c>
      <c r="D5" s="295">
        <v>2022</v>
      </c>
    </row>
    <row r="6" spans="1:4" ht="3" customHeight="1">
      <c r="A6" s="178"/>
      <c r="B6" s="155"/>
      <c r="C6" s="155"/>
      <c r="D6" s="155"/>
    </row>
    <row r="7" spans="1:4" ht="18.75">
      <c r="A7" s="174" t="s">
        <v>61</v>
      </c>
      <c r="B7" s="179">
        <v>51170.04</v>
      </c>
      <c r="C7" s="192">
        <v>84</v>
      </c>
      <c r="D7" s="192">
        <v>99</v>
      </c>
    </row>
    <row r="8" spans="1:4" ht="3" customHeight="1">
      <c r="A8" s="139"/>
      <c r="B8" s="180"/>
      <c r="C8" s="181"/>
      <c r="D8" s="181"/>
    </row>
    <row r="9" spans="1:4" ht="18.75">
      <c r="A9" s="163" t="s">
        <v>118</v>
      </c>
      <c r="B9" s="180">
        <v>416.25</v>
      </c>
      <c r="C9" s="202">
        <v>13</v>
      </c>
      <c r="D9" s="202">
        <v>15</v>
      </c>
    </row>
    <row r="10" spans="1:4" ht="18.75">
      <c r="A10" s="163" t="s">
        <v>240</v>
      </c>
      <c r="B10" s="180">
        <v>2792.23</v>
      </c>
      <c r="C10" s="202">
        <v>11</v>
      </c>
      <c r="D10" s="202">
        <v>18</v>
      </c>
    </row>
    <row r="11" spans="1:4" ht="18.75">
      <c r="A11" s="163" t="s">
        <v>197</v>
      </c>
      <c r="B11" s="180">
        <v>1277.93</v>
      </c>
      <c r="C11" s="202">
        <v>15</v>
      </c>
      <c r="D11" s="202">
        <v>19</v>
      </c>
    </row>
    <row r="12" spans="1:4" ht="18.75">
      <c r="A12" s="163" t="s">
        <v>221</v>
      </c>
      <c r="B12" s="180">
        <v>1932.7</v>
      </c>
      <c r="C12" s="202">
        <v>15</v>
      </c>
      <c r="D12" s="202">
        <v>19</v>
      </c>
    </row>
    <row r="13" spans="1:4" ht="15.75" customHeight="1">
      <c r="A13" s="163" t="s">
        <v>209</v>
      </c>
      <c r="B13" s="180">
        <v>1385.4</v>
      </c>
      <c r="C13" s="202">
        <v>14</v>
      </c>
      <c r="D13" s="202">
        <v>19</v>
      </c>
    </row>
    <row r="14" spans="1:4" ht="18.75">
      <c r="A14" s="163" t="s">
        <v>207</v>
      </c>
      <c r="B14" s="180">
        <v>568.14</v>
      </c>
      <c r="C14" s="202">
        <v>20</v>
      </c>
      <c r="D14" s="202">
        <v>21</v>
      </c>
    </row>
    <row r="15" spans="1:4" ht="18.75">
      <c r="A15" s="163" t="s">
        <v>217</v>
      </c>
      <c r="B15" s="180">
        <v>2382.94</v>
      </c>
      <c r="C15" s="202">
        <v>19</v>
      </c>
      <c r="D15" s="202">
        <v>21</v>
      </c>
    </row>
    <row r="16" spans="1:4" ht="18.75">
      <c r="A16" s="163" t="s">
        <v>120</v>
      </c>
      <c r="B16" s="180">
        <v>404.44</v>
      </c>
      <c r="C16" s="202">
        <v>17</v>
      </c>
      <c r="D16" s="202">
        <v>23</v>
      </c>
    </row>
    <row r="17" spans="1:4" ht="18.75">
      <c r="A17" s="163" t="s">
        <v>155</v>
      </c>
      <c r="B17" s="180">
        <v>752.83</v>
      </c>
      <c r="C17" s="202">
        <v>21</v>
      </c>
      <c r="D17" s="202">
        <v>24</v>
      </c>
    </row>
    <row r="18" spans="1:4" ht="18.75">
      <c r="A18" s="163" t="s">
        <v>225</v>
      </c>
      <c r="B18" s="180">
        <v>1752.75</v>
      </c>
      <c r="C18" s="202">
        <v>22</v>
      </c>
      <c r="D18" s="202">
        <v>25</v>
      </c>
    </row>
    <row r="19" spans="1:4" ht="18.75">
      <c r="A19" s="164" t="s">
        <v>153</v>
      </c>
      <c r="B19" s="182">
        <v>1332.71</v>
      </c>
      <c r="C19" s="203">
        <v>18</v>
      </c>
      <c r="D19" s="203">
        <v>26</v>
      </c>
    </row>
    <row r="20" spans="1:4" ht="18.75">
      <c r="A20" s="348" t="s">
        <v>772</v>
      </c>
      <c r="B20" s="348"/>
      <c r="C20" s="348"/>
      <c r="D20" s="348"/>
    </row>
    <row r="21" spans="1:4" ht="33" customHeight="1">
      <c r="A21" s="332" t="s">
        <v>1233</v>
      </c>
      <c r="B21" s="332"/>
      <c r="C21" s="332"/>
      <c r="D21" s="332"/>
    </row>
    <row r="22" spans="1:4" ht="12.75" customHeight="1">
      <c r="A22" s="297"/>
      <c r="B22" s="297"/>
      <c r="C22" s="297"/>
      <c r="D22" s="297"/>
    </row>
    <row r="23" spans="1:4">
      <c r="A23" s="121"/>
      <c r="B23" s="121"/>
    </row>
  </sheetData>
  <mergeCells count="6">
    <mergeCell ref="A21:D21"/>
    <mergeCell ref="A4:A5"/>
    <mergeCell ref="A2:D2"/>
    <mergeCell ref="B4:B5"/>
    <mergeCell ref="C4:D4"/>
    <mergeCell ref="A20:D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4"/>
  <sheetViews>
    <sheetView zoomScaleNormal="100" workbookViewId="0"/>
  </sheetViews>
  <sheetFormatPr baseColWidth="10" defaultColWidth="11.42578125" defaultRowHeight="16.5"/>
  <cols>
    <col min="1" max="2" width="11.42578125" style="122"/>
    <col min="3" max="3" width="13.28515625" style="122" customWidth="1"/>
    <col min="4" max="4" width="13.5703125" style="122" customWidth="1"/>
    <col min="5" max="5" width="15.42578125" style="122" customWidth="1"/>
    <col min="6" max="16384" width="11.42578125" style="122"/>
  </cols>
  <sheetData>
    <row r="1" spans="1:5" ht="20.25" thickTop="1">
      <c r="A1" s="204" t="s">
        <v>16</v>
      </c>
      <c r="B1" s="204"/>
      <c r="C1" s="205"/>
      <c r="D1" s="205"/>
      <c r="E1" s="205"/>
    </row>
    <row r="2" spans="1:5" ht="57.75" customHeight="1">
      <c r="A2" s="328" t="s">
        <v>1227</v>
      </c>
      <c r="B2" s="328"/>
      <c r="C2" s="328"/>
      <c r="D2" s="328"/>
      <c r="E2" s="328"/>
    </row>
    <row r="3" spans="1:5" ht="4.5" customHeight="1" thickBot="1">
      <c r="A3" s="349"/>
      <c r="B3" s="349"/>
      <c r="C3" s="349"/>
      <c r="D3" s="349"/>
      <c r="E3" s="349"/>
    </row>
    <row r="4" spans="1:5" ht="54.75" customHeight="1" thickBot="1">
      <c r="A4" s="295" t="s">
        <v>22</v>
      </c>
      <c r="B4" s="295" t="s">
        <v>775</v>
      </c>
      <c r="C4" s="295" t="s">
        <v>1228</v>
      </c>
      <c r="D4" s="295" t="s">
        <v>776</v>
      </c>
      <c r="E4" s="295" t="s">
        <v>777</v>
      </c>
    </row>
    <row r="5" spans="1:5" ht="4.5" customHeight="1">
      <c r="A5" s="137"/>
      <c r="B5" s="137"/>
      <c r="C5" s="138"/>
      <c r="D5" s="137"/>
    </row>
    <row r="6" spans="1:5" ht="18.75">
      <c r="A6" s="151">
        <v>1963</v>
      </c>
      <c r="B6" s="160">
        <v>231153</v>
      </c>
      <c r="C6" s="161" t="s">
        <v>27</v>
      </c>
      <c r="D6" s="160">
        <v>231153</v>
      </c>
      <c r="E6" s="162">
        <v>5.7</v>
      </c>
    </row>
    <row r="7" spans="1:5" ht="18.75">
      <c r="A7" s="151">
        <v>1973</v>
      </c>
      <c r="B7" s="160">
        <v>354407</v>
      </c>
      <c r="C7" s="299">
        <v>4.2699999999999996</v>
      </c>
      <c r="D7" s="160">
        <v>330857</v>
      </c>
      <c r="E7" s="162">
        <v>5.6</v>
      </c>
    </row>
    <row r="8" spans="1:5" ht="18.75">
      <c r="A8" s="151">
        <v>1984</v>
      </c>
      <c r="B8" s="160">
        <v>544079</v>
      </c>
      <c r="C8" s="299">
        <v>3.9</v>
      </c>
      <c r="D8" s="160">
        <v>500030</v>
      </c>
      <c r="E8" s="162">
        <v>4.8</v>
      </c>
    </row>
    <row r="9" spans="1:5" ht="18.75">
      <c r="A9" s="151">
        <v>2000</v>
      </c>
      <c r="B9" s="160">
        <v>1034893</v>
      </c>
      <c r="C9" s="299">
        <v>4.0199999999999996</v>
      </c>
      <c r="D9" s="160">
        <v>935289</v>
      </c>
      <c r="E9" s="162">
        <v>4.0999999999999996</v>
      </c>
    </row>
    <row r="10" spans="1:5" ht="18.75">
      <c r="A10" s="151">
        <v>2011</v>
      </c>
      <c r="B10" s="160">
        <v>1360055</v>
      </c>
      <c r="C10" s="310">
        <v>2.48</v>
      </c>
      <c r="D10" s="160">
        <v>1211964</v>
      </c>
      <c r="E10" s="162">
        <v>3.5</v>
      </c>
    </row>
    <row r="11" spans="1:5" ht="18.75">
      <c r="A11" s="154">
        <v>2022</v>
      </c>
      <c r="B11" s="283">
        <v>1836291</v>
      </c>
      <c r="C11" s="311">
        <v>2.73</v>
      </c>
      <c r="D11" s="283">
        <v>1621381</v>
      </c>
      <c r="E11" s="284">
        <v>3.1</v>
      </c>
    </row>
    <row r="12" spans="1:5" ht="34.5" customHeight="1">
      <c r="A12" s="350" t="s">
        <v>778</v>
      </c>
      <c r="B12" s="350"/>
      <c r="C12" s="350"/>
      <c r="D12" s="350"/>
      <c r="E12" s="350"/>
    </row>
    <row r="13" spans="1:5" ht="18.75">
      <c r="A13" s="351" t="s">
        <v>1229</v>
      </c>
      <c r="B13" s="351"/>
      <c r="C13" s="351"/>
      <c r="D13" s="351"/>
      <c r="E13" s="351"/>
    </row>
    <row r="14" spans="1:5" ht="40.5" customHeight="1">
      <c r="A14" s="332" t="s">
        <v>1230</v>
      </c>
      <c r="B14" s="352"/>
      <c r="C14" s="352"/>
      <c r="D14" s="352"/>
      <c r="E14" s="352"/>
    </row>
  </sheetData>
  <mergeCells count="5">
    <mergeCell ref="A2:E2"/>
    <mergeCell ref="A3:E3"/>
    <mergeCell ref="A12:E12"/>
    <mergeCell ref="A13:E13"/>
    <mergeCell ref="A14:E1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H26"/>
  <sheetViews>
    <sheetView zoomScaleNormal="100" workbookViewId="0"/>
  </sheetViews>
  <sheetFormatPr baseColWidth="10" defaultColWidth="11.42578125" defaultRowHeight="16.5"/>
  <cols>
    <col min="1" max="3" width="11.42578125" style="122"/>
    <col min="4" max="4" width="1.85546875" style="122" customWidth="1"/>
    <col min="5" max="6" width="11.42578125" style="122"/>
    <col min="7" max="7" width="13.42578125" style="122" customWidth="1"/>
    <col min="8" max="16384" width="11.42578125" style="122"/>
  </cols>
  <sheetData>
    <row r="1" spans="1:7" ht="20.25" thickTop="1">
      <c r="A1" s="204" t="s">
        <v>18</v>
      </c>
      <c r="B1" s="204"/>
      <c r="C1" s="204"/>
      <c r="D1" s="204"/>
      <c r="E1" s="204"/>
      <c r="F1" s="204"/>
      <c r="G1" s="204"/>
    </row>
    <row r="2" spans="1:7" ht="39" customHeight="1">
      <c r="A2" s="328" t="s">
        <v>19</v>
      </c>
      <c r="B2" s="355"/>
      <c r="C2" s="355"/>
      <c r="D2" s="355"/>
      <c r="E2" s="355"/>
      <c r="F2" s="355"/>
      <c r="G2" s="355"/>
    </row>
    <row r="3" spans="1:7" ht="5.25" customHeight="1" thickBot="1">
      <c r="A3" s="123"/>
    </row>
    <row r="4" spans="1:7" ht="19.5" customHeight="1" thickBot="1">
      <c r="A4" s="341" t="s">
        <v>59</v>
      </c>
      <c r="B4" s="335">
        <v>2011</v>
      </c>
      <c r="C4" s="336"/>
      <c r="D4" s="341"/>
      <c r="E4" s="335">
        <v>2022</v>
      </c>
      <c r="F4" s="336"/>
      <c r="G4" s="335" t="s">
        <v>60</v>
      </c>
    </row>
    <row r="5" spans="1:7" ht="14.25" customHeight="1" thickBot="1">
      <c r="A5" s="342"/>
      <c r="B5" s="295" t="s">
        <v>779</v>
      </c>
      <c r="C5" s="295" t="s">
        <v>780</v>
      </c>
      <c r="D5" s="342"/>
      <c r="E5" s="295" t="s">
        <v>779</v>
      </c>
      <c r="F5" s="295" t="s">
        <v>780</v>
      </c>
      <c r="G5" s="336"/>
    </row>
    <row r="6" spans="1:7" ht="18.75">
      <c r="A6" s="184" t="s">
        <v>61</v>
      </c>
      <c r="B6" s="185">
        <v>1360055</v>
      </c>
      <c r="C6" s="186">
        <v>100</v>
      </c>
      <c r="D6" s="184"/>
      <c r="E6" s="312">
        <v>1836291</v>
      </c>
      <c r="F6" s="186">
        <v>100</v>
      </c>
      <c r="G6" s="186">
        <v>2.73</v>
      </c>
    </row>
    <row r="7" spans="1:7" ht="18.75">
      <c r="A7" s="139" t="s">
        <v>781</v>
      </c>
      <c r="B7" s="187">
        <v>436150</v>
      </c>
      <c r="C7" s="188">
        <v>32.1</v>
      </c>
      <c r="D7" s="139"/>
      <c r="E7" s="187">
        <v>569553</v>
      </c>
      <c r="F7" s="188">
        <v>31</v>
      </c>
      <c r="G7" s="188">
        <v>2.4300000000000002</v>
      </c>
    </row>
    <row r="8" spans="1:7" ht="18.75">
      <c r="A8" s="139" t="s">
        <v>63</v>
      </c>
      <c r="B8" s="187">
        <v>263834</v>
      </c>
      <c r="C8" s="188">
        <v>19.399999999999999</v>
      </c>
      <c r="D8" s="139"/>
      <c r="E8" s="187">
        <v>370189</v>
      </c>
      <c r="F8" s="188">
        <v>20.2</v>
      </c>
      <c r="G8" s="188">
        <v>3.08</v>
      </c>
    </row>
    <row r="9" spans="1:7" ht="18.75">
      <c r="A9" s="139" t="s">
        <v>64</v>
      </c>
      <c r="B9" s="187">
        <v>141594</v>
      </c>
      <c r="C9" s="188">
        <v>10.4</v>
      </c>
      <c r="D9" s="139"/>
      <c r="E9" s="187">
        <v>183293</v>
      </c>
      <c r="F9" s="188">
        <v>10</v>
      </c>
      <c r="G9" s="188">
        <v>2.35</v>
      </c>
    </row>
    <row r="10" spans="1:7" ht="18.75">
      <c r="A10" s="139" t="s">
        <v>65</v>
      </c>
      <c r="B10" s="187">
        <v>133340</v>
      </c>
      <c r="C10" s="188">
        <v>9.8000000000000007</v>
      </c>
      <c r="D10" s="139"/>
      <c r="E10" s="187">
        <v>168768</v>
      </c>
      <c r="F10" s="188">
        <v>9.1999999999999993</v>
      </c>
      <c r="G10" s="188">
        <v>2.14</v>
      </c>
    </row>
    <row r="11" spans="1:7" ht="18.75">
      <c r="A11" s="139" t="s">
        <v>66</v>
      </c>
      <c r="B11" s="187">
        <v>114531</v>
      </c>
      <c r="C11" s="188">
        <v>8.4</v>
      </c>
      <c r="D11" s="139"/>
      <c r="E11" s="187">
        <v>163762</v>
      </c>
      <c r="F11" s="188">
        <v>8.9</v>
      </c>
      <c r="G11" s="188">
        <v>3.25</v>
      </c>
    </row>
    <row r="12" spans="1:7" ht="18.75">
      <c r="A12" s="139" t="s">
        <v>213</v>
      </c>
      <c r="B12" s="187">
        <v>146090</v>
      </c>
      <c r="C12" s="188">
        <v>10.7</v>
      </c>
      <c r="D12" s="139"/>
      <c r="E12" s="187">
        <v>209010</v>
      </c>
      <c r="F12" s="188">
        <v>11.4</v>
      </c>
      <c r="G12" s="188">
        <v>3.26</v>
      </c>
    </row>
    <row r="13" spans="1:7" ht="19.5" thickBot="1">
      <c r="A13" s="189" t="s">
        <v>68</v>
      </c>
      <c r="B13" s="190">
        <v>124516</v>
      </c>
      <c r="C13" s="191">
        <v>9.1999999999999993</v>
      </c>
      <c r="D13" s="189"/>
      <c r="E13" s="190">
        <v>171716</v>
      </c>
      <c r="F13" s="191">
        <v>9.3000000000000007</v>
      </c>
      <c r="G13" s="191">
        <v>2.92</v>
      </c>
    </row>
    <row r="14" spans="1:7" ht="18.75">
      <c r="A14" s="353" t="s">
        <v>28</v>
      </c>
      <c r="B14" s="353"/>
      <c r="C14" s="353"/>
      <c r="D14" s="353"/>
      <c r="E14" s="353"/>
      <c r="F14" s="354"/>
      <c r="G14" s="354"/>
    </row>
    <row r="15" spans="1:7" ht="31.5" customHeight="1">
      <c r="A15" s="332" t="s">
        <v>1237</v>
      </c>
      <c r="B15" s="332"/>
      <c r="C15" s="332"/>
      <c r="D15" s="332"/>
      <c r="E15" s="332"/>
      <c r="F15" s="332"/>
      <c r="G15" s="332"/>
    </row>
    <row r="17" spans="5:8">
      <c r="E17" s="143"/>
      <c r="F17" s="144"/>
      <c r="G17" s="144"/>
      <c r="H17" s="144"/>
    </row>
    <row r="18" spans="5:8">
      <c r="E18" s="145"/>
      <c r="F18" s="144"/>
      <c r="G18" s="146"/>
      <c r="H18" s="146"/>
    </row>
    <row r="19" spans="5:8">
      <c r="E19" s="147"/>
      <c r="F19" s="148"/>
      <c r="G19" s="149"/>
      <c r="H19" s="150"/>
    </row>
    <row r="20" spans="5:8">
      <c r="E20" s="144"/>
      <c r="F20" s="148"/>
      <c r="G20" s="149"/>
      <c r="H20" s="150"/>
    </row>
    <row r="21" spans="5:8">
      <c r="E21" s="144"/>
      <c r="F21" s="148"/>
      <c r="G21" s="149"/>
      <c r="H21" s="150"/>
    </row>
    <row r="22" spans="5:8">
      <c r="E22" s="144"/>
      <c r="F22" s="148"/>
      <c r="G22" s="149"/>
      <c r="H22" s="150"/>
    </row>
    <row r="23" spans="5:8">
      <c r="E23" s="144"/>
      <c r="F23" s="148"/>
      <c r="G23" s="149"/>
      <c r="H23" s="150"/>
    </row>
    <row r="24" spans="5:8">
      <c r="E24" s="144"/>
      <c r="F24" s="148"/>
      <c r="G24" s="149"/>
      <c r="H24" s="150"/>
    </row>
    <row r="25" spans="5:8">
      <c r="E25" s="144"/>
      <c r="F25" s="148"/>
      <c r="G25" s="149"/>
      <c r="H25" s="150"/>
    </row>
    <row r="26" spans="5:8">
      <c r="E26" s="144"/>
      <c r="F26" s="148"/>
      <c r="G26" s="149"/>
      <c r="H26" s="150"/>
    </row>
  </sheetData>
  <mergeCells count="8">
    <mergeCell ref="A15:G15"/>
    <mergeCell ref="A14:G14"/>
    <mergeCell ref="A2:G2"/>
    <mergeCell ref="A4:A5"/>
    <mergeCell ref="B4:C4"/>
    <mergeCell ref="E4:F4"/>
    <mergeCell ref="G4:G5"/>
    <mergeCell ref="D4:D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J123"/>
  <sheetViews>
    <sheetView zoomScaleNormal="100" workbookViewId="0"/>
  </sheetViews>
  <sheetFormatPr baseColWidth="10" defaultColWidth="11.42578125" defaultRowHeight="16.5"/>
  <cols>
    <col min="1" max="1" width="17.5703125" style="122" customWidth="1"/>
    <col min="2" max="4" width="11.42578125" style="122"/>
    <col min="5" max="5" width="1" style="122" customWidth="1"/>
    <col min="6" max="7" width="11.42578125" style="122"/>
    <col min="8" max="8" width="13.7109375" style="122" customWidth="1"/>
    <col min="9" max="9" width="12.7109375" style="122" customWidth="1"/>
    <col min="10" max="16384" width="11.42578125" style="122"/>
  </cols>
  <sheetData>
    <row r="1" spans="1:10" ht="20.25" thickTop="1">
      <c r="A1" s="204" t="s">
        <v>20</v>
      </c>
      <c r="B1" s="205"/>
      <c r="C1" s="205"/>
      <c r="D1" s="205"/>
      <c r="E1" s="205"/>
      <c r="F1" s="205"/>
      <c r="G1" s="205"/>
      <c r="H1" s="205"/>
      <c r="I1" s="205"/>
    </row>
    <row r="2" spans="1:10" ht="39" customHeight="1">
      <c r="A2" s="328" t="s">
        <v>21</v>
      </c>
      <c r="B2" s="333"/>
      <c r="C2" s="333"/>
      <c r="D2" s="333"/>
      <c r="E2" s="333"/>
      <c r="F2" s="333"/>
      <c r="G2" s="333"/>
      <c r="H2" s="333"/>
      <c r="I2" s="333"/>
    </row>
    <row r="3" spans="1:10" ht="7.5" customHeight="1" thickBot="1">
      <c r="F3" s="271"/>
      <c r="G3" s="271"/>
      <c r="H3" s="271"/>
    </row>
    <row r="4" spans="1:10" ht="17.25" customHeight="1" thickBot="1">
      <c r="A4" s="346" t="s">
        <v>782</v>
      </c>
      <c r="B4" s="335" t="s">
        <v>639</v>
      </c>
      <c r="C4" s="335"/>
      <c r="D4" s="336"/>
      <c r="E4" s="341"/>
      <c r="F4" s="335" t="s">
        <v>1231</v>
      </c>
      <c r="G4" s="336"/>
      <c r="H4" s="336"/>
      <c r="I4" s="336"/>
    </row>
    <row r="5" spans="1:10" ht="36.75" customHeight="1" thickBot="1">
      <c r="A5" s="347"/>
      <c r="B5" s="295" t="s">
        <v>36</v>
      </c>
      <c r="C5" s="296" t="s">
        <v>24</v>
      </c>
      <c r="D5" s="296" t="s">
        <v>25</v>
      </c>
      <c r="E5" s="341"/>
      <c r="F5" s="272" t="s">
        <v>36</v>
      </c>
      <c r="G5" s="273" t="s">
        <v>783</v>
      </c>
      <c r="H5" s="273" t="s">
        <v>784</v>
      </c>
      <c r="I5" s="296" t="s">
        <v>785</v>
      </c>
    </row>
    <row r="6" spans="1:10" ht="3.75" customHeight="1">
      <c r="A6" s="142"/>
      <c r="B6" s="142"/>
      <c r="C6" s="142"/>
      <c r="D6" s="142"/>
      <c r="E6" s="142"/>
      <c r="F6" s="274"/>
      <c r="G6" s="274"/>
      <c r="H6" s="274"/>
      <c r="I6" s="142"/>
    </row>
    <row r="7" spans="1:10" ht="18.75">
      <c r="A7" s="183" t="s">
        <v>61</v>
      </c>
      <c r="B7" s="275">
        <v>5044197</v>
      </c>
      <c r="C7" s="275">
        <v>2511844</v>
      </c>
      <c r="D7" s="275">
        <v>2532353</v>
      </c>
      <c r="E7" s="183"/>
      <c r="F7" s="275">
        <v>1836035</v>
      </c>
      <c r="G7" s="275">
        <v>1621381</v>
      </c>
      <c r="H7" s="275">
        <v>214654</v>
      </c>
      <c r="I7" s="276">
        <v>3.1</v>
      </c>
      <c r="J7" s="124"/>
    </row>
    <row r="8" spans="1:10" ht="3.75" customHeight="1">
      <c r="A8" s="142"/>
      <c r="B8" s="277"/>
      <c r="C8" s="277"/>
      <c r="D8" s="277"/>
      <c r="E8" s="142"/>
      <c r="F8" s="274"/>
      <c r="G8" s="274"/>
      <c r="H8" s="274"/>
      <c r="I8" s="278"/>
    </row>
    <row r="9" spans="1:10" ht="18.75">
      <c r="A9" s="183" t="s">
        <v>62</v>
      </c>
      <c r="B9" s="275">
        <v>1601167</v>
      </c>
      <c r="C9" s="275">
        <v>773612</v>
      </c>
      <c r="D9" s="275">
        <v>827555</v>
      </c>
      <c r="E9" s="183"/>
      <c r="F9" s="275">
        <v>569463</v>
      </c>
      <c r="G9" s="275">
        <v>522480</v>
      </c>
      <c r="H9" s="275">
        <v>46983</v>
      </c>
      <c r="I9" s="276">
        <v>3.1</v>
      </c>
    </row>
    <row r="10" spans="1:10" ht="18.75">
      <c r="A10" s="142" t="s">
        <v>62</v>
      </c>
      <c r="B10" s="277">
        <v>352381</v>
      </c>
      <c r="C10" s="277">
        <v>168817</v>
      </c>
      <c r="D10" s="277">
        <v>183564</v>
      </c>
      <c r="E10" s="142"/>
      <c r="F10" s="274">
        <v>116872</v>
      </c>
      <c r="G10" s="274">
        <v>111228</v>
      </c>
      <c r="H10" s="274">
        <v>5644</v>
      </c>
      <c r="I10" s="278">
        <v>3.2</v>
      </c>
      <c r="J10" s="124"/>
    </row>
    <row r="11" spans="1:10" ht="18.75">
      <c r="A11" s="142" t="s">
        <v>89</v>
      </c>
      <c r="B11" s="277">
        <v>71500</v>
      </c>
      <c r="C11" s="277">
        <v>33923</v>
      </c>
      <c r="D11" s="277">
        <v>37577</v>
      </c>
      <c r="E11" s="142"/>
      <c r="F11" s="274">
        <v>26392</v>
      </c>
      <c r="G11" s="274">
        <v>24379</v>
      </c>
      <c r="H11" s="274">
        <v>2013</v>
      </c>
      <c r="I11" s="278">
        <v>2.9</v>
      </c>
      <c r="J11" s="124"/>
    </row>
    <row r="12" spans="1:10" ht="18.75">
      <c r="A12" s="142" t="s">
        <v>91</v>
      </c>
      <c r="B12" s="277">
        <v>223226</v>
      </c>
      <c r="C12" s="277">
        <v>106209</v>
      </c>
      <c r="D12" s="277">
        <v>117017</v>
      </c>
      <c r="E12" s="142"/>
      <c r="F12" s="274">
        <v>74568</v>
      </c>
      <c r="G12" s="274">
        <v>70380</v>
      </c>
      <c r="H12" s="274">
        <v>4188</v>
      </c>
      <c r="I12" s="278">
        <v>3.2</v>
      </c>
      <c r="J12" s="124"/>
    </row>
    <row r="13" spans="1:10" ht="18.75">
      <c r="A13" s="142" t="s">
        <v>94</v>
      </c>
      <c r="B13" s="277">
        <v>38525</v>
      </c>
      <c r="C13" s="277">
        <v>18685</v>
      </c>
      <c r="D13" s="277">
        <v>19840</v>
      </c>
      <c r="E13" s="142"/>
      <c r="F13" s="274">
        <v>14902</v>
      </c>
      <c r="G13" s="274">
        <v>13438</v>
      </c>
      <c r="H13" s="274">
        <v>1464</v>
      </c>
      <c r="I13" s="278">
        <v>2.9</v>
      </c>
      <c r="J13" s="124"/>
    </row>
    <row r="14" spans="1:10" ht="18.75">
      <c r="A14" s="139" t="s">
        <v>96</v>
      </c>
      <c r="B14" s="279">
        <v>17810</v>
      </c>
      <c r="C14" s="279">
        <v>9323</v>
      </c>
      <c r="D14" s="279">
        <v>8487</v>
      </c>
      <c r="E14" s="139"/>
      <c r="F14" s="274">
        <v>7331</v>
      </c>
      <c r="G14" s="274">
        <v>5778</v>
      </c>
      <c r="H14" s="274">
        <v>1553</v>
      </c>
      <c r="I14" s="278">
        <v>3.1</v>
      </c>
      <c r="J14" s="124"/>
    </row>
    <row r="15" spans="1:10" ht="18.75">
      <c r="A15" s="139" t="s">
        <v>98</v>
      </c>
      <c r="B15" s="279">
        <v>59588</v>
      </c>
      <c r="C15" s="279">
        <v>29565</v>
      </c>
      <c r="D15" s="279">
        <v>30023</v>
      </c>
      <c r="E15" s="139"/>
      <c r="F15" s="274">
        <v>20941</v>
      </c>
      <c r="G15" s="274">
        <v>18964</v>
      </c>
      <c r="H15" s="274">
        <v>1977</v>
      </c>
      <c r="I15" s="278">
        <v>3.1</v>
      </c>
      <c r="J15" s="124"/>
    </row>
    <row r="16" spans="1:10" ht="18.75">
      <c r="A16" s="139" t="s">
        <v>100</v>
      </c>
      <c r="B16" s="279">
        <v>32348</v>
      </c>
      <c r="C16" s="279">
        <v>15732</v>
      </c>
      <c r="D16" s="279">
        <v>16616</v>
      </c>
      <c r="E16" s="139"/>
      <c r="F16" s="274">
        <v>12326</v>
      </c>
      <c r="G16" s="274">
        <v>10848</v>
      </c>
      <c r="H16" s="274">
        <v>1478</v>
      </c>
      <c r="I16" s="278">
        <v>3</v>
      </c>
      <c r="J16" s="124"/>
    </row>
    <row r="17" spans="1:10" ht="18.75">
      <c r="A17" s="139" t="s">
        <v>102</v>
      </c>
      <c r="B17" s="279">
        <v>132104</v>
      </c>
      <c r="C17" s="279">
        <v>62090</v>
      </c>
      <c r="D17" s="279">
        <v>70014</v>
      </c>
      <c r="E17" s="139"/>
      <c r="F17" s="274">
        <v>43361</v>
      </c>
      <c r="G17" s="274">
        <v>41266</v>
      </c>
      <c r="H17" s="274">
        <v>2095</v>
      </c>
      <c r="I17" s="278">
        <v>3.2</v>
      </c>
      <c r="J17" s="124"/>
    </row>
    <row r="18" spans="1:10" ht="18.75">
      <c r="A18" s="139" t="s">
        <v>104</v>
      </c>
      <c r="B18" s="279">
        <v>58020</v>
      </c>
      <c r="C18" s="279">
        <v>29503</v>
      </c>
      <c r="D18" s="279">
        <v>28517</v>
      </c>
      <c r="E18" s="139"/>
      <c r="F18" s="274">
        <v>21206</v>
      </c>
      <c r="G18" s="274">
        <v>19548</v>
      </c>
      <c r="H18" s="274">
        <v>1658</v>
      </c>
      <c r="I18" s="278">
        <v>2.9</v>
      </c>
      <c r="J18" s="124"/>
    </row>
    <row r="19" spans="1:10" ht="18.75">
      <c r="A19" s="139" t="s">
        <v>106</v>
      </c>
      <c r="B19" s="279">
        <v>81012</v>
      </c>
      <c r="C19" s="279">
        <v>38976</v>
      </c>
      <c r="D19" s="279">
        <v>42036</v>
      </c>
      <c r="E19" s="139"/>
      <c r="F19" s="274">
        <v>25008</v>
      </c>
      <c r="G19" s="274">
        <v>22687</v>
      </c>
      <c r="H19" s="274">
        <v>2321</v>
      </c>
      <c r="I19" s="278">
        <v>3.6</v>
      </c>
      <c r="J19" s="124"/>
    </row>
    <row r="20" spans="1:10" ht="18.75">
      <c r="A20" s="139" t="s">
        <v>108</v>
      </c>
      <c r="B20" s="279">
        <v>67078</v>
      </c>
      <c r="C20" s="279">
        <v>32502</v>
      </c>
      <c r="D20" s="279">
        <v>34576</v>
      </c>
      <c r="E20" s="139"/>
      <c r="F20" s="274">
        <v>22610</v>
      </c>
      <c r="G20" s="274">
        <v>21503</v>
      </c>
      <c r="H20" s="274">
        <v>1107</v>
      </c>
      <c r="I20" s="278">
        <v>3.1</v>
      </c>
      <c r="J20" s="124"/>
    </row>
    <row r="21" spans="1:10" ht="18.75">
      <c r="A21" s="139" t="s">
        <v>110</v>
      </c>
      <c r="B21" s="279">
        <v>22542</v>
      </c>
      <c r="C21" s="279">
        <v>10775</v>
      </c>
      <c r="D21" s="279">
        <v>11767</v>
      </c>
      <c r="E21" s="139"/>
      <c r="F21" s="274">
        <v>9138</v>
      </c>
      <c r="G21" s="274">
        <v>7845</v>
      </c>
      <c r="H21" s="274">
        <v>1293</v>
      </c>
      <c r="I21" s="278">
        <v>2.9</v>
      </c>
      <c r="J21" s="124"/>
    </row>
    <row r="22" spans="1:10" ht="18.75">
      <c r="A22" s="139" t="s">
        <v>112</v>
      </c>
      <c r="B22" s="279">
        <v>74592</v>
      </c>
      <c r="C22" s="279">
        <v>36040</v>
      </c>
      <c r="D22" s="279">
        <v>38552</v>
      </c>
      <c r="E22" s="139"/>
      <c r="F22" s="274">
        <v>27041</v>
      </c>
      <c r="G22" s="274">
        <v>25320</v>
      </c>
      <c r="H22" s="274">
        <v>1721</v>
      </c>
      <c r="I22" s="278">
        <v>2.9</v>
      </c>
      <c r="J22" s="124"/>
    </row>
    <row r="23" spans="1:10" ht="18.75">
      <c r="A23" s="139" t="s">
        <v>114</v>
      </c>
      <c r="B23" s="279">
        <v>59546</v>
      </c>
      <c r="C23" s="279">
        <v>26869</v>
      </c>
      <c r="D23" s="279">
        <v>32677</v>
      </c>
      <c r="E23" s="139"/>
      <c r="F23" s="274">
        <v>20781</v>
      </c>
      <c r="G23" s="274">
        <v>19618</v>
      </c>
      <c r="H23" s="274">
        <v>1163</v>
      </c>
      <c r="I23" s="278">
        <v>3</v>
      </c>
      <c r="J23" s="124"/>
    </row>
    <row r="24" spans="1:10" ht="18.75">
      <c r="A24" s="139" t="s">
        <v>116</v>
      </c>
      <c r="B24" s="279">
        <v>53862</v>
      </c>
      <c r="C24" s="279">
        <v>24768</v>
      </c>
      <c r="D24" s="279">
        <v>29094</v>
      </c>
      <c r="E24" s="139"/>
      <c r="F24" s="274">
        <v>23707</v>
      </c>
      <c r="G24" s="274">
        <v>21066</v>
      </c>
      <c r="H24" s="274">
        <v>2641</v>
      </c>
      <c r="I24" s="278">
        <v>2.6</v>
      </c>
      <c r="J24" s="124"/>
    </row>
    <row r="25" spans="1:10" ht="18.75">
      <c r="A25" s="139" t="s">
        <v>118</v>
      </c>
      <c r="B25" s="279">
        <v>6173</v>
      </c>
      <c r="C25" s="279">
        <v>3292</v>
      </c>
      <c r="D25" s="279">
        <v>2881</v>
      </c>
      <c r="E25" s="139"/>
      <c r="F25" s="274">
        <v>3109</v>
      </c>
      <c r="G25" s="274">
        <v>2235</v>
      </c>
      <c r="H25" s="274">
        <v>874</v>
      </c>
      <c r="I25" s="278">
        <v>2.7</v>
      </c>
      <c r="J25" s="124"/>
    </row>
    <row r="26" spans="1:10" ht="18.75">
      <c r="A26" s="139" t="s">
        <v>120</v>
      </c>
      <c r="B26" s="279">
        <v>9364</v>
      </c>
      <c r="C26" s="279">
        <v>4904</v>
      </c>
      <c r="D26" s="279">
        <v>4460</v>
      </c>
      <c r="E26" s="139"/>
      <c r="F26" s="274">
        <v>4038</v>
      </c>
      <c r="G26" s="274">
        <v>3041</v>
      </c>
      <c r="H26" s="274">
        <v>997</v>
      </c>
      <c r="I26" s="278">
        <v>3.1</v>
      </c>
      <c r="J26" s="124"/>
    </row>
    <row r="27" spans="1:10" ht="18.75">
      <c r="A27" s="139" t="s">
        <v>122</v>
      </c>
      <c r="B27" s="279">
        <v>71026</v>
      </c>
      <c r="C27" s="279">
        <v>34467</v>
      </c>
      <c r="D27" s="279">
        <v>36559</v>
      </c>
      <c r="E27" s="139"/>
      <c r="F27" s="274">
        <v>27454</v>
      </c>
      <c r="G27" s="274">
        <v>24021</v>
      </c>
      <c r="H27" s="274">
        <v>3433</v>
      </c>
      <c r="I27" s="278">
        <v>2.9</v>
      </c>
      <c r="J27" s="124"/>
    </row>
    <row r="28" spans="1:10" ht="18.75">
      <c r="A28" s="139" t="s">
        <v>124</v>
      </c>
      <c r="B28" s="279">
        <v>156917</v>
      </c>
      <c r="C28" s="279">
        <v>80643</v>
      </c>
      <c r="D28" s="279">
        <v>76274</v>
      </c>
      <c r="E28" s="139"/>
      <c r="F28" s="274">
        <v>63277</v>
      </c>
      <c r="G28" s="274">
        <v>54962</v>
      </c>
      <c r="H28" s="274">
        <v>8315</v>
      </c>
      <c r="I28" s="278">
        <v>2.8</v>
      </c>
      <c r="J28" s="124"/>
    </row>
    <row r="29" spans="1:10" ht="18.75">
      <c r="A29" s="139" t="s">
        <v>126</v>
      </c>
      <c r="B29" s="279">
        <v>13553</v>
      </c>
      <c r="C29" s="279">
        <v>6529</v>
      </c>
      <c r="D29" s="279">
        <v>7024</v>
      </c>
      <c r="E29" s="139"/>
      <c r="F29" s="274">
        <v>5401</v>
      </c>
      <c r="G29" s="274">
        <v>4353</v>
      </c>
      <c r="H29" s="274">
        <v>1048</v>
      </c>
      <c r="I29" s="278">
        <v>3.1</v>
      </c>
      <c r="J29" s="124"/>
    </row>
    <row r="30" spans="1:10" ht="18.75">
      <c r="A30" s="183" t="s">
        <v>63</v>
      </c>
      <c r="B30" s="275">
        <v>1035464</v>
      </c>
      <c r="C30" s="275">
        <v>519317</v>
      </c>
      <c r="D30" s="275">
        <v>516147</v>
      </c>
      <c r="E30" s="183">
        <v>0</v>
      </c>
      <c r="F30" s="275">
        <v>370120</v>
      </c>
      <c r="G30" s="275">
        <v>329159</v>
      </c>
      <c r="H30" s="275">
        <v>40961</v>
      </c>
      <c r="I30" s="276">
        <v>3.1</v>
      </c>
    </row>
    <row r="31" spans="1:10" ht="18.75">
      <c r="A31" s="139" t="s">
        <v>63</v>
      </c>
      <c r="B31" s="279">
        <v>322143</v>
      </c>
      <c r="C31" s="279">
        <v>159817</v>
      </c>
      <c r="D31" s="279">
        <v>162326</v>
      </c>
      <c r="E31" s="139"/>
      <c r="F31" s="274">
        <v>110560</v>
      </c>
      <c r="G31" s="280">
        <v>101968</v>
      </c>
      <c r="H31" s="280">
        <v>8592</v>
      </c>
      <c r="I31" s="278">
        <v>3.1</v>
      </c>
    </row>
    <row r="32" spans="1:10" ht="18.75">
      <c r="A32" s="139" t="s">
        <v>129</v>
      </c>
      <c r="B32" s="279">
        <v>93264</v>
      </c>
      <c r="C32" s="279">
        <v>46321</v>
      </c>
      <c r="D32" s="279">
        <v>46943</v>
      </c>
      <c r="E32" s="139"/>
      <c r="F32" s="274">
        <v>36416</v>
      </c>
      <c r="G32" s="280">
        <v>31246</v>
      </c>
      <c r="H32" s="280">
        <v>5170</v>
      </c>
      <c r="I32" s="278">
        <v>3</v>
      </c>
    </row>
    <row r="33" spans="1:9" ht="18.75">
      <c r="A33" s="139" t="s">
        <v>131</v>
      </c>
      <c r="B33" s="279">
        <v>76226</v>
      </c>
      <c r="C33" s="279">
        <v>36848</v>
      </c>
      <c r="D33" s="279">
        <v>39378</v>
      </c>
      <c r="E33" s="139"/>
      <c r="F33" s="274">
        <v>26746</v>
      </c>
      <c r="G33" s="280">
        <v>25136</v>
      </c>
      <c r="H33" s="280">
        <v>1610</v>
      </c>
      <c r="I33" s="278">
        <v>3</v>
      </c>
    </row>
    <row r="34" spans="1:9" ht="18.75">
      <c r="A34" s="139" t="s">
        <v>133</v>
      </c>
      <c r="B34" s="279">
        <v>6952</v>
      </c>
      <c r="C34" s="279">
        <v>3691</v>
      </c>
      <c r="D34" s="279">
        <v>3261</v>
      </c>
      <c r="E34" s="139"/>
      <c r="F34" s="274">
        <v>3814</v>
      </c>
      <c r="G34" s="280">
        <v>2276</v>
      </c>
      <c r="H34" s="280">
        <v>1538</v>
      </c>
      <c r="I34" s="278">
        <v>3</v>
      </c>
    </row>
    <row r="35" spans="1:9" ht="18.75">
      <c r="A35" s="139" t="s">
        <v>135</v>
      </c>
      <c r="B35" s="279">
        <v>30407</v>
      </c>
      <c r="C35" s="279">
        <v>14788</v>
      </c>
      <c r="D35" s="279">
        <v>15619</v>
      </c>
      <c r="E35" s="139"/>
      <c r="F35" s="274">
        <v>11257</v>
      </c>
      <c r="G35" s="280">
        <v>10086</v>
      </c>
      <c r="H35" s="280">
        <v>1171</v>
      </c>
      <c r="I35" s="278">
        <v>3</v>
      </c>
    </row>
    <row r="36" spans="1:9" ht="18.75">
      <c r="A36" s="139" t="s">
        <v>137</v>
      </c>
      <c r="B36" s="279">
        <v>46647</v>
      </c>
      <c r="C36" s="279">
        <v>22839</v>
      </c>
      <c r="D36" s="279">
        <v>23808</v>
      </c>
      <c r="E36" s="139"/>
      <c r="F36" s="274">
        <v>16129</v>
      </c>
      <c r="G36" s="280">
        <v>14594</v>
      </c>
      <c r="H36" s="280">
        <v>1535</v>
      </c>
      <c r="I36" s="278">
        <v>3.2</v>
      </c>
    </row>
    <row r="37" spans="1:9" ht="18.75">
      <c r="A37" s="139" t="s">
        <v>139</v>
      </c>
      <c r="B37" s="279">
        <v>39148</v>
      </c>
      <c r="C37" s="279">
        <v>18824</v>
      </c>
      <c r="D37" s="279">
        <v>20324</v>
      </c>
      <c r="E37" s="139"/>
      <c r="F37" s="274">
        <v>13318</v>
      </c>
      <c r="G37" s="280">
        <v>12453</v>
      </c>
      <c r="H37" s="280">
        <v>865</v>
      </c>
      <c r="I37" s="278">
        <v>3.1</v>
      </c>
    </row>
    <row r="38" spans="1:9" ht="18.75">
      <c r="A38" s="139" t="s">
        <v>141</v>
      </c>
      <c r="B38" s="279">
        <v>36207</v>
      </c>
      <c r="C38" s="279">
        <v>18182</v>
      </c>
      <c r="D38" s="279">
        <v>18025</v>
      </c>
      <c r="E38" s="139"/>
      <c r="F38" s="274">
        <v>12145</v>
      </c>
      <c r="G38" s="280">
        <v>10998</v>
      </c>
      <c r="H38" s="280">
        <v>1147</v>
      </c>
      <c r="I38" s="278">
        <v>3.3</v>
      </c>
    </row>
    <row r="39" spans="1:9" ht="18.75">
      <c r="A39" s="139" t="s">
        <v>143</v>
      </c>
      <c r="B39" s="279">
        <v>24217</v>
      </c>
      <c r="C39" s="279">
        <v>12252</v>
      </c>
      <c r="D39" s="279">
        <v>11965</v>
      </c>
      <c r="E39" s="139"/>
      <c r="F39" s="274">
        <v>10136</v>
      </c>
      <c r="G39" s="280">
        <v>7810</v>
      </c>
      <c r="H39" s="280">
        <v>2326</v>
      </c>
      <c r="I39" s="278">
        <v>3.1</v>
      </c>
    </row>
    <row r="40" spans="1:9" ht="18.75">
      <c r="A40" s="139" t="s">
        <v>145</v>
      </c>
      <c r="B40" s="279">
        <v>198742</v>
      </c>
      <c r="C40" s="279">
        <v>101847</v>
      </c>
      <c r="D40" s="279">
        <v>96895</v>
      </c>
      <c r="E40" s="139"/>
      <c r="F40" s="274">
        <v>72258</v>
      </c>
      <c r="G40" s="280">
        <v>62809</v>
      </c>
      <c r="H40" s="280">
        <v>9449</v>
      </c>
      <c r="I40" s="278">
        <v>3.2</v>
      </c>
    </row>
    <row r="41" spans="1:9" ht="18.75">
      <c r="A41" s="139" t="s">
        <v>147</v>
      </c>
      <c r="B41" s="279">
        <v>15153</v>
      </c>
      <c r="C41" s="279">
        <v>7261</v>
      </c>
      <c r="D41" s="279">
        <v>7892</v>
      </c>
      <c r="E41" s="139"/>
      <c r="F41" s="274">
        <v>5017</v>
      </c>
      <c r="G41" s="280">
        <v>4695</v>
      </c>
      <c r="H41" s="280">
        <v>322</v>
      </c>
      <c r="I41" s="278">
        <v>3.2</v>
      </c>
    </row>
    <row r="42" spans="1:9" ht="18.75">
      <c r="A42" s="139" t="s">
        <v>786</v>
      </c>
      <c r="B42" s="279">
        <v>21562</v>
      </c>
      <c r="C42" s="279">
        <v>10942</v>
      </c>
      <c r="D42" s="279">
        <v>10620</v>
      </c>
      <c r="E42" s="139"/>
      <c r="F42" s="274">
        <v>7908</v>
      </c>
      <c r="G42" s="280">
        <v>6966</v>
      </c>
      <c r="H42" s="280">
        <v>942</v>
      </c>
      <c r="I42" s="278">
        <v>3.1</v>
      </c>
    </row>
    <row r="43" spans="1:9" ht="18.75">
      <c r="A43" s="139" t="s">
        <v>151</v>
      </c>
      <c r="B43" s="279">
        <v>57361</v>
      </c>
      <c r="C43" s="279">
        <v>30060</v>
      </c>
      <c r="D43" s="279">
        <v>27301</v>
      </c>
      <c r="E43" s="139"/>
      <c r="F43" s="274">
        <v>20497</v>
      </c>
      <c r="G43" s="280">
        <v>17682</v>
      </c>
      <c r="H43" s="280">
        <v>2815</v>
      </c>
      <c r="I43" s="278">
        <v>3.2</v>
      </c>
    </row>
    <row r="44" spans="1:9" ht="18.75">
      <c r="A44" s="139" t="s">
        <v>153</v>
      </c>
      <c r="B44" s="279">
        <v>34701</v>
      </c>
      <c r="C44" s="279">
        <v>18410</v>
      </c>
      <c r="D44" s="279">
        <v>16291</v>
      </c>
      <c r="E44" s="139"/>
      <c r="F44" s="274">
        <v>12043</v>
      </c>
      <c r="G44" s="280">
        <v>10525</v>
      </c>
      <c r="H44" s="280">
        <v>1518</v>
      </c>
      <c r="I44" s="278">
        <v>3.3</v>
      </c>
    </row>
    <row r="45" spans="1:9" ht="18.75">
      <c r="A45" s="139" t="s">
        <v>155</v>
      </c>
      <c r="B45" s="279">
        <v>18316</v>
      </c>
      <c r="C45" s="279">
        <v>9597</v>
      </c>
      <c r="D45" s="279">
        <v>8719</v>
      </c>
      <c r="E45" s="139"/>
      <c r="F45" s="274">
        <v>7188</v>
      </c>
      <c r="G45" s="280">
        <v>5902</v>
      </c>
      <c r="H45" s="280">
        <v>1286</v>
      </c>
      <c r="I45" s="278">
        <v>3.1</v>
      </c>
    </row>
    <row r="46" spans="1:9" ht="18.75">
      <c r="A46" s="139" t="s">
        <v>641</v>
      </c>
      <c r="B46" s="279">
        <v>14418</v>
      </c>
      <c r="C46" s="279">
        <v>7638</v>
      </c>
      <c r="D46" s="279">
        <v>6780</v>
      </c>
      <c r="E46" s="139"/>
      <c r="F46" s="274">
        <v>4688</v>
      </c>
      <c r="G46" s="280">
        <v>4013</v>
      </c>
      <c r="H46" s="280">
        <v>675</v>
      </c>
      <c r="I46" s="278">
        <v>3.6</v>
      </c>
    </row>
    <row r="47" spans="1:9" ht="18.75">
      <c r="A47" s="183" t="s">
        <v>64</v>
      </c>
      <c r="B47" s="275">
        <v>545092</v>
      </c>
      <c r="C47" s="275">
        <v>268073</v>
      </c>
      <c r="D47" s="275">
        <v>277019</v>
      </c>
      <c r="E47" s="183"/>
      <c r="F47" s="275">
        <v>183271</v>
      </c>
      <c r="G47" s="275">
        <v>167690</v>
      </c>
      <c r="H47" s="275">
        <v>15581</v>
      </c>
      <c r="I47" s="276">
        <v>3.2</v>
      </c>
    </row>
    <row r="48" spans="1:9" ht="18.75">
      <c r="A48" s="139" t="s">
        <v>64</v>
      </c>
      <c r="B48" s="279">
        <v>165417</v>
      </c>
      <c r="C48" s="279">
        <v>80732</v>
      </c>
      <c r="D48" s="279">
        <v>84685</v>
      </c>
      <c r="E48" s="139"/>
      <c r="F48" s="274">
        <v>53652</v>
      </c>
      <c r="G48" s="280">
        <v>49257</v>
      </c>
      <c r="H48" s="280">
        <v>4395</v>
      </c>
      <c r="I48" s="278">
        <v>3.3</v>
      </c>
    </row>
    <row r="49" spans="1:9" ht="18.75">
      <c r="A49" s="139" t="s">
        <v>158</v>
      </c>
      <c r="B49" s="279">
        <v>65941</v>
      </c>
      <c r="C49" s="279">
        <v>32341</v>
      </c>
      <c r="D49" s="279">
        <v>33600</v>
      </c>
      <c r="E49" s="139"/>
      <c r="F49" s="274">
        <v>20948</v>
      </c>
      <c r="G49" s="280">
        <v>19069</v>
      </c>
      <c r="H49" s="280">
        <v>1879</v>
      </c>
      <c r="I49" s="278">
        <v>3.5</v>
      </c>
    </row>
    <row r="50" spans="1:9" ht="18.75">
      <c r="A50" s="139" t="s">
        <v>160</v>
      </c>
      <c r="B50" s="279">
        <v>99539</v>
      </c>
      <c r="C50" s="279">
        <v>49352</v>
      </c>
      <c r="D50" s="279">
        <v>50187</v>
      </c>
      <c r="E50" s="139"/>
      <c r="F50" s="274">
        <v>32827</v>
      </c>
      <c r="G50" s="280">
        <v>31235</v>
      </c>
      <c r="H50" s="280">
        <v>1592</v>
      </c>
      <c r="I50" s="278">
        <v>3.2</v>
      </c>
    </row>
    <row r="51" spans="1:9" ht="18.75">
      <c r="A51" s="139" t="s">
        <v>162</v>
      </c>
      <c r="B51" s="279">
        <v>18710</v>
      </c>
      <c r="C51" s="279">
        <v>9208</v>
      </c>
      <c r="D51" s="279">
        <v>9502</v>
      </c>
      <c r="E51" s="139"/>
      <c r="F51" s="274">
        <v>7138</v>
      </c>
      <c r="G51" s="280">
        <v>6040</v>
      </c>
      <c r="H51" s="280">
        <v>1098</v>
      </c>
      <c r="I51" s="278">
        <v>3.1</v>
      </c>
    </row>
    <row r="52" spans="1:9" ht="18.75">
      <c r="A52" s="139" t="s">
        <v>164</v>
      </c>
      <c r="B52" s="279">
        <v>82065</v>
      </c>
      <c r="C52" s="279">
        <v>40905</v>
      </c>
      <c r="D52" s="279">
        <v>41160</v>
      </c>
      <c r="E52" s="139"/>
      <c r="F52" s="274">
        <v>32994</v>
      </c>
      <c r="G52" s="280">
        <v>29205</v>
      </c>
      <c r="H52" s="280">
        <v>3789</v>
      </c>
      <c r="I52" s="278">
        <v>2.8</v>
      </c>
    </row>
    <row r="53" spans="1:9" ht="18.75">
      <c r="A53" s="139" t="s">
        <v>166</v>
      </c>
      <c r="B53" s="279">
        <v>17134</v>
      </c>
      <c r="C53" s="279">
        <v>8548</v>
      </c>
      <c r="D53" s="279">
        <v>8586</v>
      </c>
      <c r="E53" s="139"/>
      <c r="F53" s="274">
        <v>5485</v>
      </c>
      <c r="G53" s="280">
        <v>4974</v>
      </c>
      <c r="H53" s="280">
        <v>511</v>
      </c>
      <c r="I53" s="278">
        <v>3.4</v>
      </c>
    </row>
    <row r="54" spans="1:9" ht="18.75">
      <c r="A54" s="139" t="s">
        <v>168</v>
      </c>
      <c r="B54" s="279">
        <v>48911</v>
      </c>
      <c r="C54" s="279">
        <v>23776</v>
      </c>
      <c r="D54" s="279">
        <v>25135</v>
      </c>
      <c r="E54" s="139"/>
      <c r="F54" s="274">
        <v>14601</v>
      </c>
      <c r="G54" s="280">
        <v>13675</v>
      </c>
      <c r="H54" s="280">
        <v>926</v>
      </c>
      <c r="I54" s="278">
        <v>3.6</v>
      </c>
    </row>
    <row r="55" spans="1:9" ht="18.75">
      <c r="A55" s="139" t="s">
        <v>170</v>
      </c>
      <c r="B55" s="279">
        <v>47375</v>
      </c>
      <c r="C55" s="279">
        <v>23211</v>
      </c>
      <c r="D55" s="279">
        <v>24164</v>
      </c>
      <c r="E55" s="139"/>
      <c r="F55" s="274">
        <v>15626</v>
      </c>
      <c r="G55" s="280">
        <v>14235</v>
      </c>
      <c r="H55" s="280">
        <v>1391</v>
      </c>
      <c r="I55" s="278">
        <v>3.3</v>
      </c>
    </row>
    <row r="56" spans="1:9" ht="18.75">
      <c r="A56" s="183" t="s">
        <v>65</v>
      </c>
      <c r="B56" s="275">
        <v>479117</v>
      </c>
      <c r="C56" s="275">
        <v>235107</v>
      </c>
      <c r="D56" s="275">
        <v>244010</v>
      </c>
      <c r="E56" s="183"/>
      <c r="F56" s="275">
        <v>168748</v>
      </c>
      <c r="G56" s="275">
        <v>154632</v>
      </c>
      <c r="H56" s="275">
        <v>14116</v>
      </c>
      <c r="I56" s="276">
        <v>3.1</v>
      </c>
    </row>
    <row r="57" spans="1:9" ht="18.75">
      <c r="A57" s="139" t="s">
        <v>65</v>
      </c>
      <c r="B57" s="279">
        <v>131901</v>
      </c>
      <c r="C57" s="279">
        <v>62891</v>
      </c>
      <c r="D57" s="279">
        <v>69010</v>
      </c>
      <c r="E57" s="139"/>
      <c r="F57" s="274">
        <v>45401</v>
      </c>
      <c r="G57" s="280">
        <v>43160</v>
      </c>
      <c r="H57" s="280">
        <v>2241</v>
      </c>
      <c r="I57" s="278">
        <v>3.1</v>
      </c>
    </row>
    <row r="58" spans="1:9" ht="18.75">
      <c r="A58" s="139" t="s">
        <v>173</v>
      </c>
      <c r="B58" s="279">
        <v>47699</v>
      </c>
      <c r="C58" s="279">
        <v>22501</v>
      </c>
      <c r="D58" s="279">
        <v>25198</v>
      </c>
      <c r="E58" s="139"/>
      <c r="F58" s="274">
        <v>16368</v>
      </c>
      <c r="G58" s="280">
        <v>15401</v>
      </c>
      <c r="H58" s="280">
        <v>967</v>
      </c>
      <c r="I58" s="278">
        <v>3.1</v>
      </c>
    </row>
    <row r="59" spans="1:9" ht="18.75">
      <c r="A59" s="139" t="s">
        <v>175</v>
      </c>
      <c r="B59" s="279">
        <v>45932</v>
      </c>
      <c r="C59" s="279">
        <v>22621</v>
      </c>
      <c r="D59" s="279">
        <v>23311</v>
      </c>
      <c r="E59" s="139"/>
      <c r="F59" s="274">
        <v>15579</v>
      </c>
      <c r="G59" s="280">
        <v>14719</v>
      </c>
      <c r="H59" s="280">
        <v>860</v>
      </c>
      <c r="I59" s="278">
        <v>3.1</v>
      </c>
    </row>
    <row r="60" spans="1:9" ht="18.75">
      <c r="A60" s="139" t="s">
        <v>177</v>
      </c>
      <c r="B60" s="279">
        <v>39133</v>
      </c>
      <c r="C60" s="279">
        <v>19533</v>
      </c>
      <c r="D60" s="279">
        <v>19600</v>
      </c>
      <c r="E60" s="139"/>
      <c r="F60" s="274">
        <v>13440</v>
      </c>
      <c r="G60" s="280">
        <v>12452</v>
      </c>
      <c r="H60" s="280">
        <v>988</v>
      </c>
      <c r="I60" s="278">
        <v>3.1</v>
      </c>
    </row>
    <row r="61" spans="1:9" ht="18.75">
      <c r="A61" s="139" t="s">
        <v>179</v>
      </c>
      <c r="B61" s="279">
        <v>48848</v>
      </c>
      <c r="C61" s="279">
        <v>24066</v>
      </c>
      <c r="D61" s="279">
        <v>24782</v>
      </c>
      <c r="E61" s="139"/>
      <c r="F61" s="274">
        <v>16775</v>
      </c>
      <c r="G61" s="280">
        <v>15649</v>
      </c>
      <c r="H61" s="280">
        <v>1126</v>
      </c>
      <c r="I61" s="278">
        <v>3.1</v>
      </c>
    </row>
    <row r="62" spans="1:9" ht="18.75">
      <c r="A62" s="139" t="s">
        <v>181</v>
      </c>
      <c r="B62" s="279">
        <v>22806</v>
      </c>
      <c r="C62" s="279">
        <v>11524</v>
      </c>
      <c r="D62" s="279">
        <v>11282</v>
      </c>
      <c r="E62" s="139"/>
      <c r="F62" s="274">
        <v>7694</v>
      </c>
      <c r="G62" s="280">
        <v>7279</v>
      </c>
      <c r="H62" s="280">
        <v>415</v>
      </c>
      <c r="I62" s="278">
        <v>3.1</v>
      </c>
    </row>
    <row r="63" spans="1:9" ht="18.75">
      <c r="A63" s="139" t="s">
        <v>183</v>
      </c>
      <c r="B63" s="279">
        <v>23759</v>
      </c>
      <c r="C63" s="279">
        <v>11315</v>
      </c>
      <c r="D63" s="279">
        <v>12444</v>
      </c>
      <c r="E63" s="139"/>
      <c r="F63" s="274">
        <v>8216</v>
      </c>
      <c r="G63" s="280">
        <v>7710</v>
      </c>
      <c r="H63" s="280">
        <v>506</v>
      </c>
      <c r="I63" s="278">
        <v>3.1</v>
      </c>
    </row>
    <row r="64" spans="1:9" ht="18.75">
      <c r="A64" s="139" t="s">
        <v>185</v>
      </c>
      <c r="B64" s="279">
        <v>22026</v>
      </c>
      <c r="C64" s="279">
        <v>11067</v>
      </c>
      <c r="D64" s="279">
        <v>10959</v>
      </c>
      <c r="E64" s="139"/>
      <c r="F64" s="274">
        <v>7467</v>
      </c>
      <c r="G64" s="280">
        <v>7200</v>
      </c>
      <c r="H64" s="280">
        <v>267</v>
      </c>
      <c r="I64" s="278">
        <v>3.1</v>
      </c>
    </row>
    <row r="65" spans="1:9" ht="18.75">
      <c r="A65" s="139" t="s">
        <v>187</v>
      </c>
      <c r="B65" s="279">
        <v>29860</v>
      </c>
      <c r="C65" s="279">
        <v>14705</v>
      </c>
      <c r="D65" s="279">
        <v>15155</v>
      </c>
      <c r="E65" s="139"/>
      <c r="F65" s="274">
        <v>10440</v>
      </c>
      <c r="G65" s="280">
        <v>9906</v>
      </c>
      <c r="H65" s="280">
        <v>534</v>
      </c>
      <c r="I65" s="278">
        <v>3</v>
      </c>
    </row>
    <row r="66" spans="1:9" ht="18.75">
      <c r="A66" s="139" t="s">
        <v>189</v>
      </c>
      <c r="B66" s="279">
        <v>67153</v>
      </c>
      <c r="C66" s="279">
        <v>34884</v>
      </c>
      <c r="D66" s="279">
        <v>32269</v>
      </c>
      <c r="E66" s="139"/>
      <c r="F66" s="274">
        <v>27368</v>
      </c>
      <c r="G66" s="280">
        <v>21156</v>
      </c>
      <c r="H66" s="280">
        <v>6212</v>
      </c>
      <c r="I66" s="278">
        <v>3.2</v>
      </c>
    </row>
    <row r="67" spans="1:9" ht="18.75">
      <c r="A67" s="183" t="s">
        <v>66</v>
      </c>
      <c r="B67" s="275">
        <v>412808</v>
      </c>
      <c r="C67" s="275">
        <v>211676</v>
      </c>
      <c r="D67" s="275">
        <v>201132</v>
      </c>
      <c r="E67" s="183"/>
      <c r="F67" s="275">
        <v>163747</v>
      </c>
      <c r="G67" s="275">
        <v>131960</v>
      </c>
      <c r="H67" s="275">
        <v>31787</v>
      </c>
      <c r="I67" s="276">
        <v>3.1</v>
      </c>
    </row>
    <row r="68" spans="1:9" ht="18.75">
      <c r="A68" s="139" t="s">
        <v>191</v>
      </c>
      <c r="B68" s="279">
        <v>80130</v>
      </c>
      <c r="C68" s="279">
        <v>40188</v>
      </c>
      <c r="D68" s="279">
        <v>39942</v>
      </c>
      <c r="E68" s="139"/>
      <c r="F68" s="274">
        <v>27178</v>
      </c>
      <c r="G68" s="280">
        <v>23289</v>
      </c>
      <c r="H68" s="280">
        <v>3889</v>
      </c>
      <c r="I68" s="278">
        <v>3.4</v>
      </c>
    </row>
    <row r="69" spans="1:9" ht="18.75">
      <c r="A69" s="139" t="s">
        <v>193</v>
      </c>
      <c r="B69" s="279">
        <v>66268</v>
      </c>
      <c r="C69" s="279">
        <v>34307</v>
      </c>
      <c r="D69" s="279">
        <v>31961</v>
      </c>
      <c r="E69" s="139"/>
      <c r="F69" s="274">
        <v>26509</v>
      </c>
      <c r="G69" s="280">
        <v>22199</v>
      </c>
      <c r="H69" s="280">
        <v>4310</v>
      </c>
      <c r="I69" s="278">
        <v>3</v>
      </c>
    </row>
    <row r="70" spans="1:9" ht="18.75">
      <c r="A70" s="139" t="s">
        <v>195</v>
      </c>
      <c r="B70" s="279">
        <v>72366</v>
      </c>
      <c r="C70" s="279">
        <v>37393</v>
      </c>
      <c r="D70" s="279">
        <v>34973</v>
      </c>
      <c r="E70" s="139"/>
      <c r="F70" s="274">
        <v>34088</v>
      </c>
      <c r="G70" s="280">
        <v>25426</v>
      </c>
      <c r="H70" s="280">
        <v>8662</v>
      </c>
      <c r="I70" s="278">
        <v>2.8</v>
      </c>
    </row>
    <row r="71" spans="1:9" ht="18.75">
      <c r="A71" s="139" t="s">
        <v>197</v>
      </c>
      <c r="B71" s="279">
        <v>23709</v>
      </c>
      <c r="C71" s="279">
        <v>12602</v>
      </c>
      <c r="D71" s="279">
        <v>11107</v>
      </c>
      <c r="E71" s="139"/>
      <c r="F71" s="274">
        <v>8798</v>
      </c>
      <c r="G71" s="280">
        <v>7545</v>
      </c>
      <c r="H71" s="280">
        <v>1253</v>
      </c>
      <c r="I71" s="278">
        <v>3.1</v>
      </c>
    </row>
    <row r="72" spans="1:9" ht="18.75">
      <c r="A72" s="139" t="s">
        <v>199</v>
      </c>
      <c r="B72" s="279">
        <v>48227</v>
      </c>
      <c r="C72" s="279">
        <v>24578</v>
      </c>
      <c r="D72" s="279">
        <v>23649</v>
      </c>
      <c r="E72" s="139"/>
      <c r="F72" s="274">
        <v>20551</v>
      </c>
      <c r="G72" s="280">
        <v>14693</v>
      </c>
      <c r="H72" s="280">
        <v>5858</v>
      </c>
      <c r="I72" s="278">
        <v>3.3</v>
      </c>
    </row>
    <row r="73" spans="1:9" ht="18.75">
      <c r="A73" s="139" t="s">
        <v>201</v>
      </c>
      <c r="B73" s="279">
        <v>31738</v>
      </c>
      <c r="C73" s="279">
        <v>16099</v>
      </c>
      <c r="D73" s="279">
        <v>15639</v>
      </c>
      <c r="E73" s="139"/>
      <c r="F73" s="274">
        <v>10595</v>
      </c>
      <c r="G73" s="280">
        <v>9388</v>
      </c>
      <c r="H73" s="280">
        <v>1207</v>
      </c>
      <c r="I73" s="278">
        <v>3.4</v>
      </c>
    </row>
    <row r="74" spans="1:9" ht="18.75">
      <c r="A74" s="139" t="s">
        <v>203</v>
      </c>
      <c r="B74" s="279">
        <v>22211</v>
      </c>
      <c r="C74" s="279">
        <v>11405</v>
      </c>
      <c r="D74" s="279">
        <v>10806</v>
      </c>
      <c r="E74" s="139"/>
      <c r="F74" s="274">
        <v>8734</v>
      </c>
      <c r="G74" s="280">
        <v>7319</v>
      </c>
      <c r="H74" s="280">
        <v>1415</v>
      </c>
      <c r="I74" s="278">
        <v>3</v>
      </c>
    </row>
    <row r="75" spans="1:9" ht="18.75">
      <c r="A75" s="139" t="s">
        <v>205</v>
      </c>
      <c r="B75" s="279">
        <v>21232</v>
      </c>
      <c r="C75" s="279">
        <v>10919</v>
      </c>
      <c r="D75" s="279">
        <v>10313</v>
      </c>
      <c r="E75" s="139"/>
      <c r="F75" s="274">
        <v>8867</v>
      </c>
      <c r="G75" s="280">
        <v>7512</v>
      </c>
      <c r="H75" s="280">
        <v>1355</v>
      </c>
      <c r="I75" s="278">
        <v>2.8</v>
      </c>
    </row>
    <row r="76" spans="1:9" ht="18.75">
      <c r="A76" s="139" t="s">
        <v>207</v>
      </c>
      <c r="B76" s="279">
        <v>11874</v>
      </c>
      <c r="C76" s="279">
        <v>6270</v>
      </c>
      <c r="D76" s="279">
        <v>5604</v>
      </c>
      <c r="E76" s="139"/>
      <c r="F76" s="274">
        <v>5229</v>
      </c>
      <c r="G76" s="280">
        <v>4071</v>
      </c>
      <c r="H76" s="280">
        <v>1158</v>
      </c>
      <c r="I76" s="278">
        <v>2.9</v>
      </c>
    </row>
    <row r="77" spans="1:9" ht="18.75">
      <c r="A77" s="139" t="s">
        <v>209</v>
      </c>
      <c r="B77" s="279">
        <v>26829</v>
      </c>
      <c r="C77" s="279">
        <v>13793</v>
      </c>
      <c r="D77" s="279">
        <v>13036</v>
      </c>
      <c r="E77" s="139"/>
      <c r="F77" s="274">
        <v>9443</v>
      </c>
      <c r="G77" s="280">
        <v>7786</v>
      </c>
      <c r="H77" s="280">
        <v>1657</v>
      </c>
      <c r="I77" s="278">
        <v>3.4</v>
      </c>
    </row>
    <row r="78" spans="1:9" ht="18.75">
      <c r="A78" s="139" t="s">
        <v>211</v>
      </c>
      <c r="B78" s="279">
        <v>8224</v>
      </c>
      <c r="C78" s="279">
        <v>4122</v>
      </c>
      <c r="D78" s="279">
        <v>4102</v>
      </c>
      <c r="E78" s="139"/>
      <c r="F78" s="274">
        <v>3755</v>
      </c>
      <c r="G78" s="280">
        <v>2732</v>
      </c>
      <c r="H78" s="280">
        <v>1023</v>
      </c>
      <c r="I78" s="278">
        <v>3</v>
      </c>
    </row>
    <row r="79" spans="1:9" ht="18.75">
      <c r="A79" s="183" t="s">
        <v>213</v>
      </c>
      <c r="B79" s="275">
        <v>500166</v>
      </c>
      <c r="C79" s="275">
        <v>259418</v>
      </c>
      <c r="D79" s="275">
        <v>240748</v>
      </c>
      <c r="E79" s="183"/>
      <c r="F79" s="275">
        <v>208991</v>
      </c>
      <c r="G79" s="275">
        <v>168609</v>
      </c>
      <c r="H79" s="275">
        <v>40382</v>
      </c>
      <c r="I79" s="276">
        <v>3</v>
      </c>
    </row>
    <row r="80" spans="1:9" ht="18.75">
      <c r="A80" s="139" t="s">
        <v>213</v>
      </c>
      <c r="B80" s="279">
        <v>141697</v>
      </c>
      <c r="C80" s="279">
        <v>71940</v>
      </c>
      <c r="D80" s="279">
        <v>69757</v>
      </c>
      <c r="E80" s="139"/>
      <c r="F80" s="274">
        <v>55255</v>
      </c>
      <c r="G80" s="280">
        <v>45816</v>
      </c>
      <c r="H80" s="280">
        <v>9439</v>
      </c>
      <c r="I80" s="278">
        <v>3.1</v>
      </c>
    </row>
    <row r="81" spans="1:9" ht="18.75">
      <c r="A81" s="139" t="s">
        <v>215</v>
      </c>
      <c r="B81" s="279">
        <v>34808</v>
      </c>
      <c r="C81" s="279">
        <v>17818</v>
      </c>
      <c r="D81" s="279">
        <v>16990</v>
      </c>
      <c r="E81" s="139"/>
      <c r="F81" s="274">
        <v>13717</v>
      </c>
      <c r="G81" s="280">
        <v>11146</v>
      </c>
      <c r="H81" s="280">
        <v>2571</v>
      </c>
      <c r="I81" s="278">
        <v>3.1</v>
      </c>
    </row>
    <row r="82" spans="1:9" ht="18.75">
      <c r="A82" s="139" t="s">
        <v>217</v>
      </c>
      <c r="B82" s="279">
        <v>50562</v>
      </c>
      <c r="C82" s="279">
        <v>26097</v>
      </c>
      <c r="D82" s="279">
        <v>24465</v>
      </c>
      <c r="E82" s="139"/>
      <c r="F82" s="274">
        <v>19747</v>
      </c>
      <c r="G82" s="280">
        <v>17295</v>
      </c>
      <c r="H82" s="280">
        <v>2452</v>
      </c>
      <c r="I82" s="278">
        <v>2.9</v>
      </c>
    </row>
    <row r="83" spans="1:9" ht="18.75">
      <c r="A83" s="139" t="s">
        <v>219</v>
      </c>
      <c r="B83" s="279">
        <v>16395</v>
      </c>
      <c r="C83" s="279">
        <v>8778</v>
      </c>
      <c r="D83" s="279">
        <v>7617</v>
      </c>
      <c r="E83" s="139"/>
      <c r="F83" s="274">
        <v>6207</v>
      </c>
      <c r="G83" s="280">
        <v>5458</v>
      </c>
      <c r="H83" s="280">
        <v>749</v>
      </c>
      <c r="I83" s="278">
        <v>3</v>
      </c>
    </row>
    <row r="84" spans="1:9" ht="18.75">
      <c r="A84" s="139" t="s">
        <v>221</v>
      </c>
      <c r="B84" s="279">
        <v>36088</v>
      </c>
      <c r="C84" s="279">
        <v>18711</v>
      </c>
      <c r="D84" s="279">
        <v>17377</v>
      </c>
      <c r="E84" s="139"/>
      <c r="F84" s="274">
        <v>18556</v>
      </c>
      <c r="G84" s="280">
        <v>13837</v>
      </c>
      <c r="H84" s="280">
        <v>4719</v>
      </c>
      <c r="I84" s="278">
        <v>2.6</v>
      </c>
    </row>
    <row r="85" spans="1:9" ht="18.75">
      <c r="A85" s="139" t="s">
        <v>753</v>
      </c>
      <c r="B85" s="279">
        <v>32416</v>
      </c>
      <c r="C85" s="279">
        <v>17296</v>
      </c>
      <c r="D85" s="279">
        <v>15120</v>
      </c>
      <c r="E85" s="139"/>
      <c r="F85" s="274">
        <v>13545</v>
      </c>
      <c r="G85" s="280">
        <v>10996</v>
      </c>
      <c r="H85" s="280">
        <v>2549</v>
      </c>
      <c r="I85" s="278">
        <v>2.9</v>
      </c>
    </row>
    <row r="86" spans="1:9" ht="18.75">
      <c r="A86" s="139" t="s">
        <v>225</v>
      </c>
      <c r="B86" s="279">
        <v>44086</v>
      </c>
      <c r="C86" s="279">
        <v>23117</v>
      </c>
      <c r="D86" s="279">
        <v>20969</v>
      </c>
      <c r="E86" s="139"/>
      <c r="F86" s="274">
        <v>17762</v>
      </c>
      <c r="G86" s="280">
        <v>15439</v>
      </c>
      <c r="H86" s="280">
        <v>2323</v>
      </c>
      <c r="I86" s="278">
        <v>2.9</v>
      </c>
    </row>
    <row r="87" spans="1:9" ht="18.75">
      <c r="A87" s="139" t="s">
        <v>227</v>
      </c>
      <c r="B87" s="279">
        <v>46351</v>
      </c>
      <c r="C87" s="279">
        <v>23643</v>
      </c>
      <c r="D87" s="279">
        <v>22708</v>
      </c>
      <c r="E87" s="139"/>
      <c r="F87" s="274">
        <v>18888</v>
      </c>
      <c r="G87" s="280">
        <v>16138</v>
      </c>
      <c r="H87" s="280">
        <v>2750</v>
      </c>
      <c r="I87" s="278">
        <v>2.9</v>
      </c>
    </row>
    <row r="88" spans="1:9" ht="18.75">
      <c r="A88" s="139" t="s">
        <v>229</v>
      </c>
      <c r="B88" s="279">
        <v>20068</v>
      </c>
      <c r="C88" s="279">
        <v>10093</v>
      </c>
      <c r="D88" s="279">
        <v>9975</v>
      </c>
      <c r="E88" s="139"/>
      <c r="F88" s="274">
        <v>9895</v>
      </c>
      <c r="G88" s="280">
        <v>6614</v>
      </c>
      <c r="H88" s="280">
        <v>3281</v>
      </c>
      <c r="I88" s="278">
        <v>3</v>
      </c>
    </row>
    <row r="89" spans="1:9" ht="18.75">
      <c r="A89" s="139" t="s">
        <v>231</v>
      </c>
      <c r="B89" s="279">
        <v>51023</v>
      </c>
      <c r="C89" s="279">
        <v>27314</v>
      </c>
      <c r="D89" s="279">
        <v>23709</v>
      </c>
      <c r="E89" s="139"/>
      <c r="F89" s="274">
        <v>18764</v>
      </c>
      <c r="G89" s="280">
        <v>16588</v>
      </c>
      <c r="H89" s="280">
        <v>2176</v>
      </c>
      <c r="I89" s="278">
        <v>3.1</v>
      </c>
    </row>
    <row r="90" spans="1:9" ht="18.75">
      <c r="A90" s="139" t="s">
        <v>233</v>
      </c>
      <c r="B90" s="279">
        <v>26672</v>
      </c>
      <c r="C90" s="279">
        <v>14611</v>
      </c>
      <c r="D90" s="279">
        <v>12061</v>
      </c>
      <c r="E90" s="139"/>
      <c r="F90" s="274">
        <v>16655</v>
      </c>
      <c r="G90" s="280">
        <v>9282</v>
      </c>
      <c r="H90" s="280">
        <v>7373</v>
      </c>
      <c r="I90" s="278">
        <v>2.9</v>
      </c>
    </row>
    <row r="91" spans="1:9" ht="18.75">
      <c r="A91" s="183" t="s">
        <v>68</v>
      </c>
      <c r="B91" s="275">
        <v>470383</v>
      </c>
      <c r="C91" s="275">
        <v>244641</v>
      </c>
      <c r="D91" s="275">
        <v>225742</v>
      </c>
      <c r="E91" s="183"/>
      <c r="F91" s="275">
        <v>171695</v>
      </c>
      <c r="G91" s="275">
        <v>146851</v>
      </c>
      <c r="H91" s="275">
        <v>24844</v>
      </c>
      <c r="I91" s="276">
        <v>3.2</v>
      </c>
    </row>
    <row r="92" spans="1:9" ht="18.75">
      <c r="A92" s="139" t="s">
        <v>68</v>
      </c>
      <c r="B92" s="279">
        <v>116457</v>
      </c>
      <c r="C92" s="279">
        <v>61157</v>
      </c>
      <c r="D92" s="279">
        <v>55300</v>
      </c>
      <c r="E92" s="139"/>
      <c r="F92" s="274">
        <v>40516</v>
      </c>
      <c r="G92" s="280">
        <v>34677</v>
      </c>
      <c r="H92" s="280">
        <v>5839</v>
      </c>
      <c r="I92" s="278">
        <v>3.3</v>
      </c>
    </row>
    <row r="93" spans="1:9" ht="18.75">
      <c r="A93" s="139" t="s">
        <v>236</v>
      </c>
      <c r="B93" s="279">
        <v>146320</v>
      </c>
      <c r="C93" s="279">
        <v>75217</v>
      </c>
      <c r="D93" s="279">
        <v>71103</v>
      </c>
      <c r="E93" s="139"/>
      <c r="F93" s="274">
        <v>53592</v>
      </c>
      <c r="G93" s="280">
        <v>46883</v>
      </c>
      <c r="H93" s="280">
        <v>6709</v>
      </c>
      <c r="I93" s="278">
        <v>3.1</v>
      </c>
    </row>
    <row r="94" spans="1:9" ht="18.75">
      <c r="A94" s="139" t="s">
        <v>238</v>
      </c>
      <c r="B94" s="279">
        <v>63765</v>
      </c>
      <c r="C94" s="279">
        <v>32731</v>
      </c>
      <c r="D94" s="279">
        <v>31034</v>
      </c>
      <c r="E94" s="139"/>
      <c r="F94" s="274">
        <v>24505</v>
      </c>
      <c r="G94" s="280">
        <v>20621</v>
      </c>
      <c r="H94" s="280">
        <v>3884</v>
      </c>
      <c r="I94" s="278">
        <v>3.1</v>
      </c>
    </row>
    <row r="95" spans="1:9" ht="18.75">
      <c r="A95" s="139" t="s">
        <v>240</v>
      </c>
      <c r="B95" s="279">
        <v>48906</v>
      </c>
      <c r="C95" s="279">
        <v>26169</v>
      </c>
      <c r="D95" s="279">
        <v>22737</v>
      </c>
      <c r="E95" s="139"/>
      <c r="F95" s="274">
        <v>19555</v>
      </c>
      <c r="G95" s="280">
        <v>14984</v>
      </c>
      <c r="H95" s="280">
        <v>4571</v>
      </c>
      <c r="I95" s="278">
        <v>3.2</v>
      </c>
    </row>
    <row r="96" spans="1:9" ht="18.75">
      <c r="A96" s="139" t="s">
        <v>242</v>
      </c>
      <c r="B96" s="279">
        <v>45329</v>
      </c>
      <c r="C96" s="279">
        <v>24183</v>
      </c>
      <c r="D96" s="279">
        <v>21146</v>
      </c>
      <c r="E96" s="139"/>
      <c r="F96" s="274">
        <v>15089</v>
      </c>
      <c r="G96" s="280">
        <v>13698</v>
      </c>
      <c r="H96" s="280">
        <v>1391</v>
      </c>
      <c r="I96" s="278">
        <v>3.3</v>
      </c>
    </row>
    <row r="97" spans="1:9" ht="18.75">
      <c r="A97" s="172" t="s">
        <v>244</v>
      </c>
      <c r="B97" s="281">
        <v>49606</v>
      </c>
      <c r="C97" s="281">
        <v>25184</v>
      </c>
      <c r="D97" s="281">
        <v>24422</v>
      </c>
      <c r="E97" s="281"/>
      <c r="F97" s="281">
        <v>18438</v>
      </c>
      <c r="G97" s="281">
        <v>15988</v>
      </c>
      <c r="H97" s="281">
        <v>2450</v>
      </c>
      <c r="I97" s="282">
        <v>3.1</v>
      </c>
    </row>
    <row r="98" spans="1:9" ht="18.75">
      <c r="A98" s="356" t="s">
        <v>1232</v>
      </c>
      <c r="B98" s="357"/>
      <c r="C98" s="357"/>
      <c r="D98" s="357"/>
      <c r="E98" s="357"/>
      <c r="F98" s="357"/>
      <c r="G98" s="357"/>
      <c r="H98" s="357"/>
      <c r="I98" s="357"/>
    </row>
    <row r="99" spans="1:9" ht="15" customHeight="1">
      <c r="A99" s="332" t="s">
        <v>1236</v>
      </c>
      <c r="B99" s="332"/>
      <c r="C99" s="332"/>
      <c r="D99" s="332"/>
      <c r="E99" s="332"/>
      <c r="F99" s="332"/>
      <c r="G99" s="332"/>
      <c r="H99" s="332"/>
      <c r="I99" s="332"/>
    </row>
    <row r="100" spans="1:9" ht="18.75">
      <c r="A100" s="139"/>
      <c r="B100" s="139"/>
      <c r="C100" s="139"/>
      <c r="D100" s="139"/>
      <c r="E100" s="139"/>
      <c r="F100" s="139"/>
      <c r="G100" s="139"/>
      <c r="H100" s="139"/>
      <c r="I100" s="139"/>
    </row>
    <row r="101" spans="1:9" ht="18.75">
      <c r="A101" s="139"/>
      <c r="B101" s="139"/>
      <c r="C101" s="139"/>
      <c r="D101" s="139"/>
      <c r="E101" s="139"/>
      <c r="F101" s="139"/>
      <c r="G101" s="139"/>
      <c r="H101" s="139"/>
      <c r="I101" s="139"/>
    </row>
    <row r="102" spans="1:9" ht="18.75">
      <c r="A102" s="139"/>
      <c r="B102" s="139"/>
      <c r="C102" s="139"/>
      <c r="D102" s="139"/>
      <c r="E102" s="139"/>
      <c r="F102" s="139"/>
      <c r="G102" s="139"/>
      <c r="H102" s="139"/>
      <c r="I102" s="139"/>
    </row>
    <row r="103" spans="1:9" ht="18.75">
      <c r="A103" s="139"/>
      <c r="B103" s="139"/>
      <c r="C103" s="139"/>
      <c r="D103" s="139"/>
      <c r="E103" s="139"/>
      <c r="F103" s="139"/>
      <c r="G103" s="139"/>
      <c r="H103" s="139"/>
      <c r="I103" s="139"/>
    </row>
    <row r="104" spans="1:9" ht="18.75">
      <c r="A104" s="139"/>
      <c r="B104" s="139"/>
      <c r="C104" s="139"/>
      <c r="D104" s="139"/>
      <c r="E104" s="139"/>
      <c r="F104" s="139"/>
      <c r="G104" s="139"/>
      <c r="H104" s="139"/>
      <c r="I104" s="139"/>
    </row>
    <row r="105" spans="1:9" ht="18.75">
      <c r="A105" s="139"/>
      <c r="B105" s="139"/>
      <c r="C105" s="139"/>
      <c r="D105" s="139"/>
      <c r="E105" s="139"/>
      <c r="F105" s="139"/>
      <c r="G105" s="139"/>
      <c r="H105" s="139"/>
      <c r="I105" s="139"/>
    </row>
    <row r="106" spans="1:9" ht="18.75">
      <c r="A106" s="139"/>
      <c r="B106" s="139"/>
      <c r="C106" s="139"/>
      <c r="D106" s="139"/>
      <c r="E106" s="139"/>
      <c r="F106" s="139"/>
      <c r="G106" s="139"/>
      <c r="H106" s="139"/>
      <c r="I106" s="139"/>
    </row>
    <row r="107" spans="1:9" ht="18.75">
      <c r="A107" s="139"/>
      <c r="B107" s="139"/>
      <c r="C107" s="139"/>
      <c r="D107" s="139"/>
      <c r="E107" s="139"/>
      <c r="F107" s="139"/>
      <c r="G107" s="139"/>
      <c r="H107" s="139"/>
      <c r="I107" s="139"/>
    </row>
    <row r="108" spans="1:9" ht="18.75">
      <c r="A108" s="139"/>
      <c r="B108" s="139"/>
      <c r="C108" s="139"/>
      <c r="D108" s="139"/>
      <c r="E108" s="139"/>
      <c r="F108" s="139"/>
      <c r="G108" s="139"/>
      <c r="H108" s="139"/>
      <c r="I108" s="139"/>
    </row>
    <row r="109" spans="1:9" ht="18.75">
      <c r="A109" s="139"/>
      <c r="B109" s="139"/>
      <c r="C109" s="139"/>
      <c r="D109" s="139"/>
      <c r="E109" s="139"/>
      <c r="F109" s="139"/>
      <c r="G109" s="139"/>
      <c r="H109" s="139"/>
      <c r="I109" s="139"/>
    </row>
    <row r="110" spans="1:9" ht="18.75">
      <c r="A110" s="139"/>
      <c r="B110" s="139"/>
      <c r="C110" s="139"/>
      <c r="D110" s="139"/>
      <c r="E110" s="139"/>
      <c r="F110" s="139"/>
      <c r="G110" s="139"/>
      <c r="H110" s="139"/>
      <c r="I110" s="139"/>
    </row>
    <row r="111" spans="1:9" ht="18.75">
      <c r="A111" s="139"/>
      <c r="B111" s="139"/>
      <c r="C111" s="139"/>
      <c r="D111" s="139"/>
      <c r="E111" s="139"/>
      <c r="F111" s="139"/>
      <c r="G111" s="139"/>
      <c r="H111" s="139"/>
      <c r="I111" s="139"/>
    </row>
    <row r="112" spans="1:9" ht="18.75">
      <c r="A112" s="139"/>
      <c r="B112" s="139"/>
      <c r="C112" s="139"/>
      <c r="D112" s="139"/>
      <c r="E112" s="139"/>
      <c r="F112" s="139"/>
      <c r="G112" s="139"/>
      <c r="H112" s="139"/>
      <c r="I112" s="139"/>
    </row>
    <row r="113" spans="1:9" ht="18.75">
      <c r="A113" s="139"/>
      <c r="B113" s="139"/>
      <c r="C113" s="139"/>
      <c r="D113" s="139"/>
      <c r="E113" s="139"/>
      <c r="F113" s="139"/>
      <c r="G113" s="139"/>
      <c r="H113" s="139"/>
      <c r="I113" s="139"/>
    </row>
    <row r="114" spans="1:9" ht="18.75">
      <c r="A114" s="139"/>
      <c r="B114" s="139"/>
      <c r="C114" s="139"/>
      <c r="D114" s="139"/>
      <c r="E114" s="139"/>
      <c r="F114" s="139"/>
      <c r="G114" s="139"/>
      <c r="H114" s="139"/>
      <c r="I114" s="139"/>
    </row>
    <row r="115" spans="1:9" ht="18.75">
      <c r="A115" s="139"/>
      <c r="B115" s="139"/>
      <c r="C115" s="139"/>
      <c r="D115" s="139"/>
      <c r="E115" s="139"/>
      <c r="F115" s="139"/>
      <c r="G115" s="139"/>
      <c r="H115" s="139"/>
      <c r="I115" s="139"/>
    </row>
    <row r="116" spans="1:9" ht="18.75">
      <c r="A116" s="139"/>
      <c r="B116" s="139"/>
      <c r="C116" s="139"/>
      <c r="D116" s="139"/>
      <c r="E116" s="139"/>
      <c r="F116" s="139"/>
      <c r="G116" s="139"/>
      <c r="H116" s="139"/>
      <c r="I116" s="139"/>
    </row>
    <row r="117" spans="1:9" ht="18.75">
      <c r="A117" s="139"/>
      <c r="B117" s="139"/>
      <c r="C117" s="139"/>
      <c r="D117" s="139"/>
      <c r="E117" s="139"/>
      <c r="F117" s="139"/>
      <c r="G117" s="139"/>
      <c r="H117" s="139"/>
      <c r="I117" s="139"/>
    </row>
    <row r="118" spans="1:9" ht="18.75">
      <c r="A118" s="139"/>
      <c r="B118" s="139"/>
      <c r="C118" s="139"/>
      <c r="D118" s="139"/>
      <c r="E118" s="139"/>
      <c r="F118" s="139"/>
      <c r="G118" s="139"/>
      <c r="H118" s="139"/>
      <c r="I118" s="139"/>
    </row>
    <row r="119" spans="1:9" ht="18.75">
      <c r="A119" s="139"/>
      <c r="B119" s="139"/>
      <c r="C119" s="139"/>
      <c r="D119" s="139"/>
      <c r="E119" s="139"/>
      <c r="F119" s="139"/>
      <c r="G119" s="139"/>
      <c r="H119" s="139"/>
      <c r="I119" s="139"/>
    </row>
    <row r="120" spans="1:9" ht="18.75">
      <c r="A120" s="139"/>
      <c r="B120" s="139"/>
      <c r="C120" s="139"/>
      <c r="D120" s="139"/>
      <c r="E120" s="139"/>
      <c r="F120" s="139"/>
      <c r="G120" s="139"/>
      <c r="H120" s="139"/>
      <c r="I120" s="139"/>
    </row>
    <row r="121" spans="1:9" ht="18.75">
      <c r="A121" s="139"/>
      <c r="B121" s="139"/>
      <c r="C121" s="139"/>
      <c r="D121" s="139"/>
      <c r="E121" s="139"/>
      <c r="F121" s="139"/>
      <c r="G121" s="139"/>
      <c r="H121" s="139"/>
      <c r="I121" s="139"/>
    </row>
    <row r="122" spans="1:9" ht="18.75">
      <c r="A122" s="139"/>
      <c r="B122" s="139"/>
      <c r="C122" s="139"/>
      <c r="D122" s="139"/>
      <c r="E122" s="139"/>
      <c r="F122" s="139"/>
      <c r="G122" s="139"/>
      <c r="H122" s="139"/>
      <c r="I122" s="139"/>
    </row>
    <row r="123" spans="1:9" ht="18.75">
      <c r="A123" s="139"/>
      <c r="B123" s="139"/>
      <c r="C123" s="139"/>
      <c r="D123" s="139"/>
      <c r="E123" s="139"/>
      <c r="F123" s="139"/>
      <c r="G123" s="139"/>
      <c r="H123" s="139"/>
      <c r="I123" s="139"/>
    </row>
  </sheetData>
  <mergeCells count="7">
    <mergeCell ref="A99:I99"/>
    <mergeCell ref="A98:I98"/>
    <mergeCell ref="A2:I2"/>
    <mergeCell ref="A4:A5"/>
    <mergeCell ref="B4:D4"/>
    <mergeCell ref="E4:E5"/>
    <mergeCell ref="F4:I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K169"/>
  <sheetViews>
    <sheetView workbookViewId="0">
      <selection activeCell="A19" sqref="A19"/>
    </sheetView>
  </sheetViews>
  <sheetFormatPr baseColWidth="10" defaultColWidth="11.42578125" defaultRowHeight="15"/>
  <cols>
    <col min="1" max="1" width="19.5703125" customWidth="1"/>
    <col min="8" max="8" width="1.85546875" customWidth="1"/>
  </cols>
  <sheetData>
    <row r="1" spans="1:11" ht="16.5">
      <c r="A1" s="359" t="s">
        <v>788</v>
      </c>
      <c r="B1" s="359"/>
      <c r="C1" s="359"/>
      <c r="D1" s="359"/>
      <c r="E1" s="359"/>
      <c r="F1" s="359"/>
      <c r="G1" s="359"/>
      <c r="H1" s="1"/>
      <c r="I1" s="4"/>
    </row>
    <row r="2" spans="1:11" ht="35.25" customHeight="1">
      <c r="A2" s="361" t="s">
        <v>789</v>
      </c>
      <c r="B2" s="361"/>
      <c r="C2" s="361"/>
      <c r="D2" s="361"/>
      <c r="E2" s="361"/>
      <c r="F2" s="361"/>
      <c r="G2" s="361"/>
      <c r="H2" s="1"/>
      <c r="I2" s="4"/>
    </row>
    <row r="3" spans="1:11" ht="16.5">
      <c r="A3" s="362"/>
      <c r="B3" s="362"/>
      <c r="C3" s="362"/>
      <c r="D3" s="362"/>
      <c r="E3" s="362"/>
      <c r="F3" s="362"/>
      <c r="G3" s="362"/>
      <c r="H3" s="1"/>
      <c r="I3" s="22" t="s">
        <v>790</v>
      </c>
    </row>
    <row r="4" spans="1:11" ht="16.5">
      <c r="A4" s="364" t="s">
        <v>791</v>
      </c>
      <c r="B4" s="363" t="s">
        <v>792</v>
      </c>
      <c r="C4" s="363"/>
      <c r="D4" s="363"/>
      <c r="E4" s="363"/>
      <c r="F4" s="363"/>
      <c r="G4" s="363"/>
      <c r="H4" s="1"/>
      <c r="I4" s="4"/>
    </row>
    <row r="5" spans="1:11" ht="37.5">
      <c r="A5" s="365"/>
      <c r="B5" s="65">
        <v>1950</v>
      </c>
      <c r="C5" s="65">
        <v>1963</v>
      </c>
      <c r="D5" s="65">
        <v>1973</v>
      </c>
      <c r="E5" s="65">
        <v>1984</v>
      </c>
      <c r="F5" s="65">
        <v>2000</v>
      </c>
      <c r="G5" s="66">
        <v>2011</v>
      </c>
      <c r="H5" s="1"/>
      <c r="I5" s="7" t="s">
        <v>793</v>
      </c>
      <c r="J5" s="8" t="s">
        <v>794</v>
      </c>
    </row>
    <row r="6" spans="1:11" ht="16.5">
      <c r="A6" s="67" t="s">
        <v>795</v>
      </c>
      <c r="B6" s="68">
        <v>800075</v>
      </c>
      <c r="C6" s="68">
        <v>1336274</v>
      </c>
      <c r="D6" s="68">
        <v>1871780</v>
      </c>
      <c r="E6" s="68">
        <v>2416809</v>
      </c>
      <c r="F6" s="68">
        <v>3810179</v>
      </c>
      <c r="G6" s="69">
        <v>4301702</v>
      </c>
      <c r="H6" s="1"/>
      <c r="I6" s="9">
        <f>LN(F6/E6)*(1/16)*100</f>
        <v>2.8451755915402499</v>
      </c>
      <c r="J6" s="10">
        <f>LN(G6/F6)*(1/11)*100</f>
        <v>1.1030417152456593</v>
      </c>
    </row>
    <row r="7" spans="1:11" ht="16.5">
      <c r="A7" s="70"/>
      <c r="B7" s="71"/>
      <c r="C7" s="71"/>
      <c r="D7" s="71"/>
      <c r="E7" s="71"/>
      <c r="F7" s="71"/>
      <c r="G7" s="72"/>
      <c r="H7" s="1"/>
      <c r="I7" s="9"/>
      <c r="J7" s="10"/>
    </row>
    <row r="8" spans="1:11" ht="16.5">
      <c r="A8" s="67" t="s">
        <v>796</v>
      </c>
      <c r="B8" s="68">
        <v>33251</v>
      </c>
      <c r="C8" s="68">
        <v>35605</v>
      </c>
      <c r="D8" s="68">
        <v>22264</v>
      </c>
      <c r="E8" s="68">
        <v>88954</v>
      </c>
      <c r="F8" s="68">
        <v>296461</v>
      </c>
      <c r="G8" s="69">
        <v>385887</v>
      </c>
      <c r="H8" s="1"/>
      <c r="I8" s="9">
        <f>LN(F8/E8)*(1/16)*100</f>
        <v>7.523726831449042</v>
      </c>
      <c r="J8" s="10">
        <f>LN(G8/F8)*(1/11)*100</f>
        <v>2.3966264115996916</v>
      </c>
      <c r="K8" s="21"/>
    </row>
    <row r="9" spans="1:11" ht="16.5">
      <c r="A9" s="70"/>
      <c r="B9" s="71"/>
      <c r="C9" s="71"/>
      <c r="D9" s="71"/>
      <c r="E9" s="71"/>
      <c r="F9" s="71"/>
      <c r="G9" s="72"/>
      <c r="H9" s="1"/>
      <c r="I9" s="11"/>
      <c r="J9" s="12"/>
    </row>
    <row r="10" spans="1:11">
      <c r="A10" s="70" t="s">
        <v>797</v>
      </c>
      <c r="B10" s="71">
        <v>18904</v>
      </c>
      <c r="C10" s="71">
        <v>18722</v>
      </c>
      <c r="D10" s="71">
        <v>11871</v>
      </c>
      <c r="E10" s="71">
        <v>45918</v>
      </c>
      <c r="F10" s="71">
        <v>226374</v>
      </c>
      <c r="G10" s="72">
        <v>287755</v>
      </c>
      <c r="I10" s="13">
        <f t="shared" ref="I10:I15" si="0">LN(F10/E10)*(1/16)*100</f>
        <v>9.9708206355566134</v>
      </c>
      <c r="J10" s="14">
        <f t="shared" ref="J10:J15" si="1">LN(G10/F10)*(1/11)*100</f>
        <v>2.1810993172794899</v>
      </c>
      <c r="K10" s="21"/>
    </row>
    <row r="11" spans="1:11" ht="16.5">
      <c r="A11" s="70" t="s">
        <v>798</v>
      </c>
      <c r="B11" s="71">
        <v>2064</v>
      </c>
      <c r="C11" s="71">
        <v>3255</v>
      </c>
      <c r="D11" s="71">
        <v>1598</v>
      </c>
      <c r="E11" s="71">
        <v>4794</v>
      </c>
      <c r="F11" s="71">
        <v>10270</v>
      </c>
      <c r="G11" s="72">
        <v>11249</v>
      </c>
      <c r="H11" s="1"/>
      <c r="I11" s="13">
        <f t="shared" si="0"/>
        <v>4.7616367995517148</v>
      </c>
      <c r="J11" s="14">
        <f t="shared" si="1"/>
        <v>0.82774738063838182</v>
      </c>
      <c r="K11" s="21"/>
    </row>
    <row r="12" spans="1:11" ht="16.5">
      <c r="A12" s="70" t="s">
        <v>799</v>
      </c>
      <c r="B12" s="71">
        <v>956</v>
      </c>
      <c r="C12" s="71">
        <v>2001</v>
      </c>
      <c r="D12" s="71">
        <v>2151</v>
      </c>
      <c r="E12" s="71">
        <v>5369</v>
      </c>
      <c r="F12" s="71">
        <v>9511</v>
      </c>
      <c r="G12" s="72">
        <v>15898</v>
      </c>
      <c r="H12" s="1"/>
      <c r="I12" s="13">
        <f t="shared" si="0"/>
        <v>3.5737959503738503</v>
      </c>
      <c r="J12" s="14">
        <f t="shared" si="1"/>
        <v>4.6704026513697494</v>
      </c>
      <c r="K12" s="21"/>
    </row>
    <row r="13" spans="1:11" ht="16.5">
      <c r="A13" s="70" t="s">
        <v>800</v>
      </c>
      <c r="B13" s="71">
        <v>574</v>
      </c>
      <c r="C13" s="71">
        <v>769</v>
      </c>
      <c r="D13" s="71">
        <v>766</v>
      </c>
      <c r="E13" s="71">
        <v>8748</v>
      </c>
      <c r="F13" s="71">
        <v>8714</v>
      </c>
      <c r="G13" s="72">
        <v>9424</v>
      </c>
      <c r="H13" s="1"/>
      <c r="I13" s="13">
        <f t="shared" si="0"/>
        <v>-2.4338594495444132E-2</v>
      </c>
      <c r="J13" s="14">
        <f t="shared" si="1"/>
        <v>0.71207908376345985</v>
      </c>
      <c r="K13" s="21"/>
    </row>
    <row r="14" spans="1:11" ht="16.5">
      <c r="A14" s="70" t="s">
        <v>801</v>
      </c>
      <c r="B14" s="71">
        <v>610</v>
      </c>
      <c r="C14" s="71">
        <v>676</v>
      </c>
      <c r="D14" s="71">
        <v>517</v>
      </c>
      <c r="E14" s="71">
        <v>1678</v>
      </c>
      <c r="F14" s="71">
        <v>5898</v>
      </c>
      <c r="G14" s="72">
        <v>16514</v>
      </c>
      <c r="H14" s="1"/>
      <c r="I14" s="13">
        <f t="shared" si="0"/>
        <v>7.8563168896754378</v>
      </c>
      <c r="J14" s="14">
        <f t="shared" si="1"/>
        <v>9.3599563236559291</v>
      </c>
      <c r="K14" s="21"/>
    </row>
    <row r="15" spans="1:11" ht="16.5">
      <c r="A15" s="70" t="s">
        <v>802</v>
      </c>
      <c r="B15" s="71">
        <v>10143</v>
      </c>
      <c r="C15" s="71">
        <v>10182</v>
      </c>
      <c r="D15" s="71">
        <v>5361</v>
      </c>
      <c r="E15" s="71">
        <v>22447</v>
      </c>
      <c r="F15" s="71">
        <v>35694</v>
      </c>
      <c r="G15" s="72">
        <v>45047</v>
      </c>
      <c r="H15" s="1"/>
      <c r="I15" s="15">
        <f t="shared" si="0"/>
        <v>2.898910202902595</v>
      </c>
      <c r="J15" s="16">
        <f t="shared" si="1"/>
        <v>2.1156707429847907</v>
      </c>
      <c r="K15" s="21"/>
    </row>
    <row r="16" spans="1:11" ht="16.5">
      <c r="A16" s="6"/>
      <c r="B16" s="360" t="s">
        <v>803</v>
      </c>
      <c r="C16" s="360"/>
      <c r="D16" s="360"/>
      <c r="E16" s="360"/>
      <c r="F16" s="360"/>
      <c r="G16" s="360"/>
      <c r="H16" s="1"/>
      <c r="I16" s="4"/>
    </row>
    <row r="17" spans="1:10" ht="16.5">
      <c r="A17" s="67" t="s">
        <v>796</v>
      </c>
      <c r="B17" s="73">
        <f>(B8/B$6)*100</f>
        <v>4.1559853763709649</v>
      </c>
      <c r="C17" s="74">
        <f>(C8/C$6)*100</f>
        <v>2.6644984486714551</v>
      </c>
      <c r="D17" s="74">
        <f>(D8/D$6)*100</f>
        <v>1.1894560258149995</v>
      </c>
      <c r="E17" s="74">
        <f>(E8/E$6)*100</f>
        <v>3.6806383955041544</v>
      </c>
      <c r="F17" s="74">
        <f>(F8/F$6)*100</f>
        <v>7.7807630560139032</v>
      </c>
      <c r="G17" s="75">
        <f>(G8/G6)*100</f>
        <v>8.9705656040330073</v>
      </c>
      <c r="H17" s="1"/>
      <c r="I17" s="4"/>
    </row>
    <row r="18" spans="1:10" ht="16.5">
      <c r="A18" s="70"/>
      <c r="B18" s="74"/>
      <c r="C18" s="74"/>
      <c r="D18" s="74"/>
      <c r="E18" s="76"/>
      <c r="F18" s="74"/>
      <c r="G18" s="77"/>
      <c r="H18" s="1"/>
      <c r="I18" s="358" t="s">
        <v>804</v>
      </c>
      <c r="J18" s="358"/>
    </row>
    <row r="19" spans="1:10" ht="16.5">
      <c r="A19" s="70" t="s">
        <v>797</v>
      </c>
      <c r="B19" s="76">
        <f t="shared" ref="B19:B24" si="2">(B10/B$6)*100</f>
        <v>2.3627784895166077</v>
      </c>
      <c r="C19" s="76">
        <f t="shared" ref="C19:C24" si="3">(C10/C$6)*100</f>
        <v>1.4010599622532505</v>
      </c>
      <c r="D19" s="76">
        <f t="shared" ref="D19:D24" si="4">(D10/D$6)*100</f>
        <v>0.63420914851104293</v>
      </c>
      <c r="E19" s="76">
        <f t="shared" ref="E19:E24" si="5">(E10/E$6)*100</f>
        <v>1.8999432723065826</v>
      </c>
      <c r="F19" s="76">
        <f t="shared" ref="F19:F24" si="6">(F10/F$6)*100</f>
        <v>5.941295671410713</v>
      </c>
      <c r="G19" s="78">
        <f t="shared" ref="G19:G24" si="7">(G10/G$6)*100</f>
        <v>6.6893290144226638</v>
      </c>
      <c r="H19" s="1"/>
      <c r="I19" s="358"/>
      <c r="J19" s="358"/>
    </row>
    <row r="20" spans="1:10" ht="16.5">
      <c r="A20" s="70" t="s">
        <v>798</v>
      </c>
      <c r="B20" s="76">
        <f t="shared" si="2"/>
        <v>0.25797581476736553</v>
      </c>
      <c r="C20" s="76">
        <f t="shared" si="3"/>
        <v>0.24358776717948566</v>
      </c>
      <c r="D20" s="76">
        <f t="shared" si="4"/>
        <v>8.5373281047986402E-2</v>
      </c>
      <c r="E20" s="76">
        <f t="shared" si="5"/>
        <v>0.19836073103004828</v>
      </c>
      <c r="F20" s="76">
        <f t="shared" si="6"/>
        <v>0.26954114229278991</v>
      </c>
      <c r="G20" s="78">
        <f t="shared" si="7"/>
        <v>0.26150114536060376</v>
      </c>
      <c r="H20" s="1"/>
      <c r="I20" s="358"/>
      <c r="J20" s="358"/>
    </row>
    <row r="21" spans="1:10" ht="16.5">
      <c r="A21" s="70" t="s">
        <v>799</v>
      </c>
      <c r="B21" s="76">
        <f t="shared" si="2"/>
        <v>0.11948879792519451</v>
      </c>
      <c r="C21" s="76">
        <f t="shared" si="3"/>
        <v>0.14974473798038426</v>
      </c>
      <c r="D21" s="76">
        <f t="shared" si="4"/>
        <v>0.11491735139813439</v>
      </c>
      <c r="E21" s="76">
        <f t="shared" si="5"/>
        <v>0.222152433229105</v>
      </c>
      <c r="F21" s="73">
        <f>(F12/F$6)*100</f>
        <v>0.24962081833950583</v>
      </c>
      <c r="G21" s="78">
        <f t="shared" si="7"/>
        <v>0.3695746474302497</v>
      </c>
      <c r="H21" s="1"/>
      <c r="I21" s="4"/>
    </row>
    <row r="22" spans="1:10" ht="16.5">
      <c r="A22" s="70" t="s">
        <v>800</v>
      </c>
      <c r="B22" s="76">
        <f t="shared" si="2"/>
        <v>7.1743274068056126E-2</v>
      </c>
      <c r="C22" s="76">
        <f t="shared" si="3"/>
        <v>5.7548077714600451E-2</v>
      </c>
      <c r="D22" s="76">
        <f t="shared" si="4"/>
        <v>4.0923612817745675E-2</v>
      </c>
      <c r="E22" s="76">
        <f t="shared" si="5"/>
        <v>0.36196488841277902</v>
      </c>
      <c r="F22" s="76">
        <f t="shared" si="6"/>
        <v>0.22870316591425233</v>
      </c>
      <c r="G22" s="78">
        <f t="shared" si="7"/>
        <v>0.21907607732939194</v>
      </c>
      <c r="H22" s="1"/>
      <c r="I22" s="4"/>
    </row>
    <row r="23" spans="1:10" ht="16.5">
      <c r="A23" s="70" t="s">
        <v>801</v>
      </c>
      <c r="B23" s="76">
        <f t="shared" si="2"/>
        <v>7.6242852232603187E-2</v>
      </c>
      <c r="C23" s="76">
        <f t="shared" si="3"/>
        <v>5.0588427223757997E-2</v>
      </c>
      <c r="D23" s="76">
        <f t="shared" si="4"/>
        <v>2.7620767397877957E-2</v>
      </c>
      <c r="E23" s="76">
        <f t="shared" si="5"/>
        <v>6.9430393547855879E-2</v>
      </c>
      <c r="F23" s="73">
        <f t="shared" si="6"/>
        <v>0.15479587704409686</v>
      </c>
      <c r="G23" s="78">
        <f t="shared" si="7"/>
        <v>0.38389456080407242</v>
      </c>
      <c r="H23" s="1"/>
      <c r="I23" s="4"/>
    </row>
    <row r="24" spans="1:10" ht="16.5">
      <c r="A24" s="70" t="s">
        <v>802</v>
      </c>
      <c r="B24" s="76">
        <f t="shared" si="2"/>
        <v>1.2677561478611381</v>
      </c>
      <c r="C24" s="76">
        <f t="shared" si="3"/>
        <v>0.76196947631997625</v>
      </c>
      <c r="D24" s="76">
        <f t="shared" si="4"/>
        <v>0.28641186464221219</v>
      </c>
      <c r="E24" s="76">
        <f t="shared" si="5"/>
        <v>0.92878667697778361</v>
      </c>
      <c r="F24" s="76">
        <f t="shared" si="6"/>
        <v>0.93680638101254554</v>
      </c>
      <c r="G24" s="78">
        <f t="shared" si="7"/>
        <v>1.0471901586860271</v>
      </c>
      <c r="H24" s="1"/>
      <c r="I24" s="4"/>
    </row>
    <row r="25" spans="1:10" ht="16.5">
      <c r="A25" s="6"/>
      <c r="B25" s="360" t="s">
        <v>805</v>
      </c>
      <c r="C25" s="360"/>
      <c r="D25" s="360"/>
      <c r="E25" s="360"/>
      <c r="F25" s="360"/>
      <c r="G25" s="360"/>
      <c r="H25" s="1"/>
      <c r="I25" s="4"/>
    </row>
    <row r="26" spans="1:10" ht="16.5">
      <c r="A26" s="67" t="s">
        <v>796</v>
      </c>
      <c r="B26" s="79">
        <v>100</v>
      </c>
      <c r="C26" s="79">
        <v>100</v>
      </c>
      <c r="D26" s="79">
        <v>100</v>
      </c>
      <c r="E26" s="79">
        <v>100</v>
      </c>
      <c r="F26" s="79">
        <v>100</v>
      </c>
      <c r="G26" s="80">
        <v>100</v>
      </c>
      <c r="H26" s="1"/>
      <c r="I26" s="4"/>
    </row>
    <row r="27" spans="1:10" ht="16.5">
      <c r="A27" s="70"/>
      <c r="B27" s="81"/>
      <c r="C27" s="81"/>
      <c r="D27" s="81"/>
      <c r="E27" s="81"/>
      <c r="F27" s="81"/>
      <c r="G27" s="77"/>
      <c r="H27" s="1"/>
      <c r="I27" s="4"/>
    </row>
    <row r="28" spans="1:10" ht="16.5">
      <c r="A28" s="70" t="s">
        <v>797</v>
      </c>
      <c r="B28" s="82">
        <f t="shared" ref="B28:G28" si="8">(B10/B$8)*100</f>
        <v>56.852425490962673</v>
      </c>
      <c r="C28" s="82">
        <f t="shared" si="8"/>
        <v>52.582502457520008</v>
      </c>
      <c r="D28" s="82">
        <f t="shared" si="8"/>
        <v>53.319259791591811</v>
      </c>
      <c r="E28" s="82">
        <f t="shared" si="8"/>
        <v>51.619938395125573</v>
      </c>
      <c r="F28" s="83">
        <f t="shared" si="8"/>
        <v>76.358779063687976</v>
      </c>
      <c r="G28" s="78">
        <f t="shared" si="8"/>
        <v>74.569757467859759</v>
      </c>
      <c r="H28" s="1"/>
      <c r="I28" s="4"/>
    </row>
    <row r="29" spans="1:10" ht="16.5">
      <c r="A29" s="70" t="s">
        <v>798</v>
      </c>
      <c r="B29" s="82">
        <f t="shared" ref="B29:G33" si="9">(B11/B$8)*100</f>
        <v>6.2073321103124721</v>
      </c>
      <c r="C29" s="82">
        <f t="shared" si="9"/>
        <v>9.1419744417918842</v>
      </c>
      <c r="D29" s="82">
        <f t="shared" si="9"/>
        <v>7.1775062881782246</v>
      </c>
      <c r="E29" s="82">
        <f t="shared" si="9"/>
        <v>5.3893023360388517</v>
      </c>
      <c r="F29" s="81">
        <f t="shared" si="9"/>
        <v>3.4641993381928819</v>
      </c>
      <c r="G29" s="78">
        <f t="shared" si="9"/>
        <v>2.9151020894717883</v>
      </c>
      <c r="H29" s="1"/>
      <c r="I29" s="4"/>
    </row>
    <row r="30" spans="1:10" ht="16.5">
      <c r="A30" s="70" t="s">
        <v>799</v>
      </c>
      <c r="B30" s="82">
        <f t="shared" si="9"/>
        <v>2.8751015007067457</v>
      </c>
      <c r="C30" s="82">
        <f t="shared" si="9"/>
        <v>5.6199971914057016</v>
      </c>
      <c r="D30" s="82">
        <f t="shared" si="9"/>
        <v>9.6613366870283865</v>
      </c>
      <c r="E30" s="82">
        <f t="shared" si="9"/>
        <v>6.0357038469321225</v>
      </c>
      <c r="F30" s="83">
        <f t="shared" si="9"/>
        <v>3.2081791534130968</v>
      </c>
      <c r="G30" s="78">
        <f t="shared" si="9"/>
        <v>4.1198589224306597</v>
      </c>
      <c r="H30" s="1"/>
      <c r="I30" s="4"/>
    </row>
    <row r="31" spans="1:10" ht="16.5">
      <c r="A31" s="70" t="s">
        <v>800</v>
      </c>
      <c r="B31" s="82">
        <f t="shared" si="9"/>
        <v>1.726263871763255</v>
      </c>
      <c r="C31" s="82">
        <f t="shared" si="9"/>
        <v>2.1598090155876983</v>
      </c>
      <c r="D31" s="82">
        <f t="shared" si="9"/>
        <v>3.4405318002155947</v>
      </c>
      <c r="E31" s="82">
        <f t="shared" si="9"/>
        <v>9.8342963779031862</v>
      </c>
      <c r="F31" s="83">
        <f t="shared" si="9"/>
        <v>2.9393410937695008</v>
      </c>
      <c r="G31" s="78">
        <f t="shared" si="9"/>
        <v>2.4421657117238986</v>
      </c>
      <c r="H31" s="1"/>
      <c r="I31" s="4"/>
    </row>
    <row r="32" spans="1:10" ht="16.5">
      <c r="A32" s="70" t="s">
        <v>801</v>
      </c>
      <c r="B32" s="82">
        <f t="shared" si="9"/>
        <v>1.8345312922919612</v>
      </c>
      <c r="C32" s="82">
        <f t="shared" si="9"/>
        <v>1.8986097458222158</v>
      </c>
      <c r="D32" s="82">
        <f t="shared" si="9"/>
        <v>2.3221343873517788</v>
      </c>
      <c r="E32" s="82">
        <f t="shared" si="9"/>
        <v>1.8863682352676665</v>
      </c>
      <c r="F32" s="83">
        <f t="shared" si="9"/>
        <v>1.989469103861891</v>
      </c>
      <c r="G32" s="78">
        <f t="shared" si="9"/>
        <v>4.279491146371865</v>
      </c>
      <c r="H32" s="1"/>
      <c r="I32" s="4"/>
    </row>
    <row r="33" spans="1:9" ht="16.5">
      <c r="A33" s="70" t="s">
        <v>802</v>
      </c>
      <c r="B33" s="82">
        <f t="shared" si="9"/>
        <v>30.504345733962889</v>
      </c>
      <c r="C33" s="82">
        <f t="shared" si="9"/>
        <v>28.597107147872492</v>
      </c>
      <c r="D33" s="82">
        <f t="shared" si="9"/>
        <v>24.079231045634209</v>
      </c>
      <c r="E33" s="82">
        <f t="shared" si="9"/>
        <v>25.234390808732606</v>
      </c>
      <c r="F33" s="83">
        <f t="shared" si="9"/>
        <v>12.040032247074658</v>
      </c>
      <c r="G33" s="78">
        <f t="shared" si="9"/>
        <v>11.673624662142027</v>
      </c>
      <c r="H33" s="1"/>
      <c r="I33" s="4"/>
    </row>
    <row r="34" spans="1:9" ht="16.5">
      <c r="A34" s="17" t="s">
        <v>806</v>
      </c>
      <c r="B34" s="5"/>
      <c r="C34" s="5"/>
      <c r="D34" s="5"/>
      <c r="E34" s="5"/>
      <c r="F34" s="5"/>
      <c r="G34" s="2"/>
      <c r="H34" s="1"/>
      <c r="I34" s="4"/>
    </row>
    <row r="35" spans="1:9">
      <c r="I35" s="4"/>
    </row>
    <row r="36" spans="1:9">
      <c r="I36" s="4"/>
    </row>
    <row r="37" spans="1:9">
      <c r="I37" s="4"/>
    </row>
    <row r="38" spans="1:9">
      <c r="I38" s="4"/>
    </row>
    <row r="39" spans="1:9">
      <c r="I39" s="4"/>
    </row>
    <row r="40" spans="1:9">
      <c r="I40" s="4"/>
    </row>
    <row r="41" spans="1:9">
      <c r="I41" s="4"/>
    </row>
    <row r="42" spans="1:9">
      <c r="I42" s="4"/>
    </row>
    <row r="43" spans="1:9">
      <c r="I43" s="4"/>
    </row>
    <row r="44" spans="1:9">
      <c r="I44" s="4"/>
    </row>
    <row r="45" spans="1:9">
      <c r="I45" s="4"/>
    </row>
    <row r="46" spans="1:9">
      <c r="I46" s="4"/>
    </row>
    <row r="47" spans="1:9">
      <c r="I47" s="4"/>
    </row>
    <row r="48" spans="1:9">
      <c r="I48" s="4"/>
    </row>
    <row r="49" spans="9:9">
      <c r="I49" s="4"/>
    </row>
    <row r="50" spans="9:9">
      <c r="I50" s="4"/>
    </row>
    <row r="51" spans="9:9">
      <c r="I51" s="4"/>
    </row>
    <row r="52" spans="9:9">
      <c r="I52" s="4"/>
    </row>
    <row r="53" spans="9:9">
      <c r="I53" s="4"/>
    </row>
    <row r="54" spans="9:9">
      <c r="I54" s="4"/>
    </row>
    <row r="55" spans="9:9">
      <c r="I55" s="4"/>
    </row>
    <row r="56" spans="9:9">
      <c r="I56" s="4"/>
    </row>
    <row r="57" spans="9:9">
      <c r="I57" s="4"/>
    </row>
    <row r="58" spans="9:9">
      <c r="I58" s="4"/>
    </row>
    <row r="59" spans="9:9">
      <c r="I59" s="4"/>
    </row>
    <row r="60" spans="9:9">
      <c r="I60" s="4"/>
    </row>
    <row r="61" spans="9:9">
      <c r="I61" s="4"/>
    </row>
    <row r="62" spans="9:9">
      <c r="I62" s="4"/>
    </row>
    <row r="63" spans="9:9">
      <c r="I63" s="4"/>
    </row>
    <row r="64" spans="9:9">
      <c r="I64" s="4"/>
    </row>
    <row r="65" spans="9:9">
      <c r="I65" s="4"/>
    </row>
    <row r="66" spans="9:9">
      <c r="I66" s="4"/>
    </row>
    <row r="67" spans="9:9">
      <c r="I67" s="4"/>
    </row>
    <row r="68" spans="9:9">
      <c r="I68" s="4"/>
    </row>
    <row r="69" spans="9:9">
      <c r="I69" s="4"/>
    </row>
    <row r="70" spans="9:9">
      <c r="I70" s="4"/>
    </row>
    <row r="71" spans="9:9">
      <c r="I71" s="4"/>
    </row>
    <row r="72" spans="9:9">
      <c r="I72" s="4"/>
    </row>
    <row r="73" spans="9:9">
      <c r="I73" s="4"/>
    </row>
    <row r="74" spans="9:9">
      <c r="I74" s="4"/>
    </row>
    <row r="75" spans="9:9">
      <c r="I75" s="4"/>
    </row>
    <row r="76" spans="9:9">
      <c r="I76" s="4"/>
    </row>
    <row r="77" spans="9:9">
      <c r="I77" s="4"/>
    </row>
    <row r="78" spans="9:9">
      <c r="I78" s="4"/>
    </row>
    <row r="79" spans="9:9">
      <c r="I79" s="4"/>
    </row>
    <row r="80" spans="9:9">
      <c r="I80" s="4"/>
    </row>
    <row r="81" spans="9:9">
      <c r="I81" s="4"/>
    </row>
    <row r="82" spans="9:9">
      <c r="I82" s="4"/>
    </row>
    <row r="83" spans="9:9">
      <c r="I83" s="4"/>
    </row>
    <row r="84" spans="9:9">
      <c r="I84" s="4"/>
    </row>
    <row r="85" spans="9:9">
      <c r="I85" s="4"/>
    </row>
    <row r="86" spans="9:9">
      <c r="I86" s="4"/>
    </row>
    <row r="87" spans="9:9">
      <c r="I87" s="4"/>
    </row>
    <row r="88" spans="9:9">
      <c r="I88" s="4"/>
    </row>
    <row r="89" spans="9:9">
      <c r="I89" s="4"/>
    </row>
    <row r="90" spans="9:9">
      <c r="I90" s="4"/>
    </row>
    <row r="91" spans="9:9">
      <c r="I91" s="4"/>
    </row>
    <row r="92" spans="9:9">
      <c r="I92" s="4"/>
    </row>
    <row r="93" spans="9:9">
      <c r="I93" s="4"/>
    </row>
    <row r="94" spans="9:9">
      <c r="I94" s="4"/>
    </row>
    <row r="95" spans="9:9">
      <c r="I95" s="4"/>
    </row>
    <row r="96" spans="9:9">
      <c r="I96" s="4"/>
    </row>
    <row r="97" spans="9:9">
      <c r="I97" s="4"/>
    </row>
    <row r="98" spans="9:9">
      <c r="I98" s="4"/>
    </row>
    <row r="99" spans="9:9">
      <c r="I99" s="4"/>
    </row>
    <row r="100" spans="9:9">
      <c r="I100" s="4"/>
    </row>
    <row r="101" spans="9:9">
      <c r="I101" s="4"/>
    </row>
    <row r="102" spans="9:9">
      <c r="I102" s="4"/>
    </row>
    <row r="103" spans="9:9">
      <c r="I103" s="4"/>
    </row>
    <row r="104" spans="9:9">
      <c r="I104" s="4"/>
    </row>
    <row r="105" spans="9:9">
      <c r="I105" s="4"/>
    </row>
    <row r="106" spans="9:9">
      <c r="I106" s="4"/>
    </row>
    <row r="107" spans="9:9">
      <c r="I107" s="4"/>
    </row>
    <row r="108" spans="9:9">
      <c r="I108" s="4"/>
    </row>
    <row r="109" spans="9:9">
      <c r="I109" s="4"/>
    </row>
    <row r="110" spans="9:9">
      <c r="I110" s="4"/>
    </row>
    <row r="111" spans="9:9">
      <c r="I111" s="4"/>
    </row>
    <row r="112" spans="9:9">
      <c r="I112" s="4"/>
    </row>
    <row r="113" spans="9:9">
      <c r="I113" s="4"/>
    </row>
    <row r="114" spans="9:9">
      <c r="I114" s="4"/>
    </row>
    <row r="115" spans="9:9">
      <c r="I115" s="4"/>
    </row>
    <row r="116" spans="9:9">
      <c r="I116" s="4"/>
    </row>
    <row r="117" spans="9:9">
      <c r="I117" s="4"/>
    </row>
    <row r="118" spans="9:9">
      <c r="I118" s="4"/>
    </row>
    <row r="119" spans="9:9">
      <c r="I119" s="4"/>
    </row>
    <row r="120" spans="9:9">
      <c r="I120" s="4"/>
    </row>
    <row r="121" spans="9:9">
      <c r="I121" s="4"/>
    </row>
    <row r="122" spans="9:9">
      <c r="I122" s="4"/>
    </row>
    <row r="123" spans="9:9">
      <c r="I123" s="4"/>
    </row>
    <row r="124" spans="9:9">
      <c r="I124" s="4"/>
    </row>
    <row r="125" spans="9:9">
      <c r="I125" s="4"/>
    </row>
    <row r="126" spans="9:9">
      <c r="I126" s="4"/>
    </row>
    <row r="127" spans="9:9">
      <c r="I127" s="4"/>
    </row>
    <row r="128" spans="9:9">
      <c r="I128" s="4"/>
    </row>
    <row r="129" spans="9:9">
      <c r="I129" s="4"/>
    </row>
    <row r="130" spans="9:9">
      <c r="I130" s="4"/>
    </row>
    <row r="131" spans="9:9">
      <c r="I131" s="4"/>
    </row>
    <row r="132" spans="9:9">
      <c r="I132" s="4"/>
    </row>
    <row r="133" spans="9:9">
      <c r="I133" s="4"/>
    </row>
    <row r="134" spans="9:9">
      <c r="I134" s="4"/>
    </row>
    <row r="135" spans="9:9">
      <c r="I135" s="4"/>
    </row>
    <row r="136" spans="9:9">
      <c r="I136" s="4"/>
    </row>
    <row r="137" spans="9:9">
      <c r="I137" s="4"/>
    </row>
    <row r="138" spans="9:9">
      <c r="I138" s="4"/>
    </row>
    <row r="139" spans="9:9">
      <c r="I139" s="4"/>
    </row>
    <row r="140" spans="9:9">
      <c r="I140" s="4"/>
    </row>
    <row r="141" spans="9:9">
      <c r="I141" s="4"/>
    </row>
    <row r="142" spans="9:9">
      <c r="I142" s="4"/>
    </row>
    <row r="143" spans="9:9">
      <c r="I143" s="4"/>
    </row>
    <row r="144" spans="9:9">
      <c r="I144" s="4"/>
    </row>
    <row r="145" spans="9:9">
      <c r="I145" s="4"/>
    </row>
    <row r="146" spans="9:9">
      <c r="I146" s="4"/>
    </row>
    <row r="147" spans="9:9">
      <c r="I147" s="4"/>
    </row>
    <row r="148" spans="9:9">
      <c r="I148" s="4"/>
    </row>
    <row r="149" spans="9:9">
      <c r="I149" s="4"/>
    </row>
    <row r="150" spans="9:9">
      <c r="I150" s="4"/>
    </row>
    <row r="151" spans="9:9">
      <c r="I151" s="4"/>
    </row>
    <row r="152" spans="9:9">
      <c r="I152" s="4"/>
    </row>
    <row r="153" spans="9:9">
      <c r="I153" s="4"/>
    </row>
    <row r="154" spans="9:9">
      <c r="I154" s="4"/>
    </row>
    <row r="155" spans="9:9">
      <c r="I155" s="4"/>
    </row>
    <row r="156" spans="9:9">
      <c r="I156" s="4"/>
    </row>
    <row r="157" spans="9:9">
      <c r="I157" s="4"/>
    </row>
    <row r="158" spans="9:9">
      <c r="I158" s="4"/>
    </row>
    <row r="159" spans="9:9">
      <c r="I159" s="4"/>
    </row>
    <row r="160" spans="9:9">
      <c r="I160" s="4"/>
    </row>
    <row r="161" spans="9:9">
      <c r="I161" s="4"/>
    </row>
    <row r="162" spans="9:9">
      <c r="I162" s="4"/>
    </row>
    <row r="163" spans="9:9">
      <c r="I163" s="4"/>
    </row>
    <row r="164" spans="9:9">
      <c r="I164" s="4"/>
    </row>
    <row r="165" spans="9:9">
      <c r="I165" s="4"/>
    </row>
    <row r="166" spans="9:9">
      <c r="I166" s="4"/>
    </row>
    <row r="167" spans="9:9">
      <c r="I167" s="4"/>
    </row>
    <row r="168" spans="9:9">
      <c r="I168" s="4"/>
    </row>
    <row r="169" spans="9:9">
      <c r="I169" s="4"/>
    </row>
  </sheetData>
  <mergeCells count="8">
    <mergeCell ref="I18:J20"/>
    <mergeCell ref="A1:G1"/>
    <mergeCell ref="B25:G25"/>
    <mergeCell ref="B16:G16"/>
    <mergeCell ref="A2:G2"/>
    <mergeCell ref="A3:G3"/>
    <mergeCell ref="B4:G4"/>
    <mergeCell ref="A4:A5"/>
  </mergeCells>
  <pageMargins left="0.7" right="0.7" top="0.75" bottom="0.75" header="0.3" footer="0.3"/>
  <pageSetup paperSize="9" scale="7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H166"/>
  <sheetViews>
    <sheetView zoomScale="85" zoomScaleNormal="85" workbookViewId="0">
      <selection activeCell="H13" sqref="H13"/>
    </sheetView>
  </sheetViews>
  <sheetFormatPr baseColWidth="10" defaultColWidth="11.42578125" defaultRowHeight="15"/>
  <cols>
    <col min="1" max="1" width="24.5703125" customWidth="1"/>
    <col min="2" max="2" width="9.7109375" style="40" bestFit="1" customWidth="1"/>
    <col min="3" max="3" width="11" customWidth="1"/>
    <col min="4" max="4" width="16" customWidth="1"/>
    <col min="5" max="5" width="19.42578125" bestFit="1" customWidth="1"/>
    <col min="6" max="6" width="14.140625" bestFit="1" customWidth="1"/>
    <col min="7" max="7" width="17.28515625" customWidth="1"/>
  </cols>
  <sheetData>
    <row r="2" spans="1:8" ht="15.75" customHeight="1">
      <c r="A2" s="366" t="s">
        <v>807</v>
      </c>
      <c r="B2" s="366"/>
      <c r="C2" s="366"/>
      <c r="D2" s="366"/>
      <c r="E2" s="366"/>
      <c r="F2" s="19"/>
    </row>
    <row r="3" spans="1:8" ht="24.75">
      <c r="A3" s="36"/>
      <c r="B3" s="38" t="s">
        <v>808</v>
      </c>
      <c r="C3" s="37" t="s">
        <v>809</v>
      </c>
      <c r="D3" s="37" t="s">
        <v>810</v>
      </c>
      <c r="E3" s="37" t="s">
        <v>811</v>
      </c>
      <c r="F3" s="19"/>
      <c r="G3" s="367" t="s">
        <v>812</v>
      </c>
      <c r="H3" s="367"/>
    </row>
    <row r="4" spans="1:8">
      <c r="A4" s="20" t="s">
        <v>813</v>
      </c>
      <c r="B4" s="39">
        <v>1679</v>
      </c>
      <c r="C4" s="34">
        <v>3.9031062588714888E-2</v>
      </c>
      <c r="D4" s="34">
        <v>0.43510146752805873</v>
      </c>
      <c r="E4" s="34">
        <v>0.43510146752805873</v>
      </c>
      <c r="F4" s="19"/>
      <c r="G4" s="19" t="s">
        <v>797</v>
      </c>
      <c r="H4" s="39">
        <v>287755</v>
      </c>
    </row>
    <row r="5" spans="1:8">
      <c r="A5" s="20" t="s">
        <v>814</v>
      </c>
      <c r="B5" s="39">
        <v>15898</v>
      </c>
      <c r="C5" s="34">
        <v>0.3695746474302497</v>
      </c>
      <c r="D5" s="34">
        <v>4.1198589224306597</v>
      </c>
      <c r="E5" s="34">
        <v>4.5549603899587181</v>
      </c>
      <c r="F5" s="19"/>
      <c r="G5" s="19" t="s">
        <v>798</v>
      </c>
      <c r="H5" s="39">
        <v>11249</v>
      </c>
    </row>
    <row r="6" spans="1:8">
      <c r="A6" s="20" t="s">
        <v>815</v>
      </c>
      <c r="B6" s="39">
        <v>3059</v>
      </c>
      <c r="C6" s="34">
        <v>7.1111388004096984E-2</v>
      </c>
      <c r="D6" s="34">
        <v>0.79271911207166867</v>
      </c>
      <c r="E6" s="34">
        <v>5.3476795020303873</v>
      </c>
      <c r="F6" s="19"/>
      <c r="G6" s="19" t="s">
        <v>799</v>
      </c>
      <c r="H6" s="39">
        <v>15898</v>
      </c>
    </row>
    <row r="7" spans="1:8">
      <c r="A7" s="20" t="s">
        <v>816</v>
      </c>
      <c r="B7" s="39">
        <v>94</v>
      </c>
      <c r="C7" s="34">
        <v>2.1851815862651575E-3</v>
      </c>
      <c r="D7" s="34">
        <v>2.435946274427488E-2</v>
      </c>
      <c r="E7" s="34">
        <v>5.3720389647746618</v>
      </c>
      <c r="F7" s="19"/>
      <c r="G7" s="19" t="s">
        <v>800</v>
      </c>
      <c r="H7" s="39">
        <v>9424</v>
      </c>
    </row>
    <row r="8" spans="1:8">
      <c r="A8" s="20" t="s">
        <v>817</v>
      </c>
      <c r="B8" s="39">
        <v>9424</v>
      </c>
      <c r="C8" s="34">
        <v>0.21907607732939194</v>
      </c>
      <c r="D8" s="34">
        <v>2.4421657117238986</v>
      </c>
      <c r="E8" s="34">
        <v>7.8142046764985604</v>
      </c>
      <c r="F8" s="19"/>
      <c r="G8" s="19" t="s">
        <v>818</v>
      </c>
      <c r="H8" s="39">
        <v>16514</v>
      </c>
    </row>
    <row r="9" spans="1:8">
      <c r="A9" s="20" t="s">
        <v>819</v>
      </c>
      <c r="B9" s="39">
        <v>2573</v>
      </c>
      <c r="C9" s="34">
        <v>5.9813534270853723E-2</v>
      </c>
      <c r="D9" s="34">
        <v>0.66677550681935382</v>
      </c>
      <c r="E9" s="34">
        <v>8.4809801833179144</v>
      </c>
      <c r="F9" s="19"/>
      <c r="G9" s="19" t="s">
        <v>802</v>
      </c>
      <c r="H9" s="39">
        <f>SUM(B4:B163)-H4-H5-H6-H7-H8</f>
        <v>45047</v>
      </c>
    </row>
    <row r="10" spans="1:8">
      <c r="A10" s="20" t="s">
        <v>820</v>
      </c>
      <c r="B10" s="39">
        <v>3778</v>
      </c>
      <c r="C10" s="34">
        <v>8.7825702477763459E-2</v>
      </c>
      <c r="D10" s="34">
        <v>0.97904308774330306</v>
      </c>
      <c r="E10" s="34">
        <v>9.4600232710612175</v>
      </c>
      <c r="F10" s="19"/>
      <c r="G10" s="41" t="s">
        <v>36</v>
      </c>
      <c r="H10" s="32">
        <f>SUM(H4:H9)</f>
        <v>385887</v>
      </c>
    </row>
    <row r="11" spans="1:8">
      <c r="A11" s="20" t="s">
        <v>821</v>
      </c>
      <c r="B11" s="39">
        <v>287755</v>
      </c>
      <c r="C11" s="34">
        <v>6.6893290144226638</v>
      </c>
      <c r="D11" s="34">
        <v>74.569757467859759</v>
      </c>
      <c r="E11" s="34">
        <v>84.029780738920977</v>
      </c>
    </row>
    <row r="12" spans="1:8">
      <c r="A12" s="20" t="s">
        <v>822</v>
      </c>
      <c r="B12" s="39">
        <v>11249</v>
      </c>
      <c r="C12" s="34">
        <v>0.26150114536060376</v>
      </c>
      <c r="D12" s="34">
        <v>2.9151020894717883</v>
      </c>
      <c r="E12" s="34">
        <v>86.944882828392764</v>
      </c>
    </row>
    <row r="13" spans="1:8">
      <c r="A13" s="20" t="s">
        <v>823</v>
      </c>
      <c r="B13" s="39">
        <v>1786</v>
      </c>
      <c r="C13" s="34">
        <v>4.1518450139037988E-2</v>
      </c>
      <c r="D13" s="34">
        <v>0.46282979214122266</v>
      </c>
      <c r="E13" s="34">
        <v>87.407712620533985</v>
      </c>
    </row>
    <row r="14" spans="1:8">
      <c r="A14" s="20" t="s">
        <v>824</v>
      </c>
      <c r="B14" s="39">
        <v>331</v>
      </c>
      <c r="C14" s="34">
        <v>7.6946287771677349E-3</v>
      </c>
      <c r="D14" s="34">
        <v>8.577640604632962E-2</v>
      </c>
      <c r="E14" s="34">
        <v>87.49348902658032</v>
      </c>
    </row>
    <row r="15" spans="1:8">
      <c r="A15" s="20" t="s">
        <v>825</v>
      </c>
      <c r="B15" s="39">
        <v>605</v>
      </c>
      <c r="C15" s="34">
        <v>1.406420063500447E-2</v>
      </c>
      <c r="D15" s="34">
        <v>0.15678164851368406</v>
      </c>
      <c r="E15" s="34">
        <v>87.650270675094006</v>
      </c>
    </row>
    <row r="16" spans="1:8">
      <c r="A16" s="20" t="s">
        <v>826</v>
      </c>
      <c r="B16" s="39">
        <v>1364</v>
      </c>
      <c r="C16" s="34">
        <v>3.1708379613464621E-2</v>
      </c>
      <c r="D16" s="34">
        <v>0.35347135301266952</v>
      </c>
      <c r="E16" s="34">
        <v>88.003742028106672</v>
      </c>
    </row>
    <row r="17" spans="1:6">
      <c r="A17" s="20" t="s">
        <v>827</v>
      </c>
      <c r="B17" s="39">
        <v>16514</v>
      </c>
      <c r="C17" s="34">
        <v>0.38389456080407242</v>
      </c>
      <c r="D17" s="34">
        <v>4.279491146371865</v>
      </c>
      <c r="E17" s="34">
        <v>92.283233174478539</v>
      </c>
      <c r="F17" s="19"/>
    </row>
    <row r="18" spans="1:6">
      <c r="A18" s="20" t="s">
        <v>828</v>
      </c>
      <c r="B18" s="39">
        <v>1040</v>
      </c>
      <c r="C18" s="34">
        <v>2.4176477124635783E-2</v>
      </c>
      <c r="D18" s="34">
        <v>0.26950894951112631</v>
      </c>
      <c r="E18" s="34">
        <v>92.55274212398966</v>
      </c>
      <c r="F18" s="19"/>
    </row>
    <row r="19" spans="1:6">
      <c r="A19" s="20" t="s">
        <v>829</v>
      </c>
      <c r="B19" s="39">
        <v>4</v>
      </c>
      <c r="C19" s="34">
        <v>9.2986450479368401E-5</v>
      </c>
      <c r="D19" s="34">
        <v>1.0365728827351013E-3</v>
      </c>
      <c r="E19" s="34">
        <v>92.553778696872399</v>
      </c>
      <c r="F19" s="19"/>
    </row>
    <row r="20" spans="1:6">
      <c r="A20" s="20" t="s">
        <v>830</v>
      </c>
      <c r="B20" s="39">
        <v>12</v>
      </c>
      <c r="C20" s="34">
        <v>2.7895935143810519E-4</v>
      </c>
      <c r="D20" s="34">
        <v>3.1097186482053037E-3</v>
      </c>
      <c r="E20" s="34">
        <v>92.556888415520604</v>
      </c>
      <c r="F20" s="19"/>
    </row>
    <row r="21" spans="1:6">
      <c r="A21" s="20" t="s">
        <v>831</v>
      </c>
      <c r="B21" s="39">
        <v>102</v>
      </c>
      <c r="C21" s="34">
        <v>2.3711544872238944E-3</v>
      </c>
      <c r="D21" s="34">
        <v>2.6432608509745079E-2</v>
      </c>
      <c r="E21" s="34">
        <v>92.583321024030354</v>
      </c>
      <c r="F21" s="19"/>
    </row>
    <row r="22" spans="1:6">
      <c r="A22" s="20" t="s">
        <v>832</v>
      </c>
      <c r="B22" s="39">
        <v>3404</v>
      </c>
      <c r="C22" s="34">
        <v>7.9131469357942505E-2</v>
      </c>
      <c r="D22" s="34">
        <v>0.88212352320757115</v>
      </c>
      <c r="E22" s="34">
        <v>93.465444547237922</v>
      </c>
      <c r="F22" s="19"/>
    </row>
    <row r="23" spans="1:6">
      <c r="A23" s="20" t="s">
        <v>833</v>
      </c>
      <c r="B23" s="39">
        <v>11</v>
      </c>
      <c r="C23" s="34">
        <v>2.5571273881826309E-4</v>
      </c>
      <c r="D23" s="34">
        <v>2.8505754275215283E-3</v>
      </c>
      <c r="E23" s="34">
        <v>93.468295122665438</v>
      </c>
      <c r="F23" s="19"/>
    </row>
    <row r="24" spans="1:6">
      <c r="A24" s="20" t="s">
        <v>834</v>
      </c>
      <c r="B24" s="39">
        <v>356</v>
      </c>
      <c r="C24" s="34">
        <v>8.2757940926637876E-3</v>
      </c>
      <c r="D24" s="34">
        <v>9.2254986563424013E-2</v>
      </c>
      <c r="E24" s="34">
        <v>93.56055010922887</v>
      </c>
      <c r="F24" s="19"/>
    </row>
    <row r="25" spans="1:6">
      <c r="A25" s="20" t="s">
        <v>835</v>
      </c>
      <c r="B25" s="39">
        <v>3886</v>
      </c>
      <c r="C25" s="34">
        <v>9.0336336640706394E-2</v>
      </c>
      <c r="D25" s="34">
        <v>1.0070305555771508</v>
      </c>
      <c r="E25" s="34">
        <v>94.567580664806016</v>
      </c>
      <c r="F25" s="19"/>
    </row>
    <row r="26" spans="1:6">
      <c r="A26" s="20" t="s">
        <v>836</v>
      </c>
      <c r="B26" s="39">
        <v>47</v>
      </c>
      <c r="C26" s="34">
        <v>1.0925907931325788E-3</v>
      </c>
      <c r="D26" s="34">
        <v>1.217973137213744E-2</v>
      </c>
      <c r="E26" s="34">
        <v>94.579760396178159</v>
      </c>
      <c r="F26" s="19"/>
    </row>
    <row r="27" spans="1:6">
      <c r="A27" s="20" t="s">
        <v>837</v>
      </c>
      <c r="B27" s="39">
        <v>55</v>
      </c>
      <c r="C27" s="34">
        <v>1.2785636940913154E-3</v>
      </c>
      <c r="D27" s="34">
        <v>1.4252877137607641E-2</v>
      </c>
      <c r="E27" s="34">
        <v>94.594013273315767</v>
      </c>
      <c r="F27" s="19"/>
    </row>
    <row r="28" spans="1:6">
      <c r="A28" s="20" t="s">
        <v>838</v>
      </c>
      <c r="B28" s="39">
        <v>6</v>
      </c>
      <c r="C28" s="34">
        <v>1.394796757190526E-4</v>
      </c>
      <c r="D28" s="34">
        <v>1.5548593241026518E-3</v>
      </c>
      <c r="E28" s="34">
        <v>94.595568132639869</v>
      </c>
      <c r="F28" s="19"/>
    </row>
    <row r="29" spans="1:6">
      <c r="A29" s="20" t="s">
        <v>839</v>
      </c>
      <c r="B29" s="39">
        <v>4</v>
      </c>
      <c r="C29" s="34">
        <v>9.2986450479368401E-5</v>
      </c>
      <c r="D29" s="34">
        <v>1.0365728827351013E-3</v>
      </c>
      <c r="E29" s="34">
        <v>94.596604705522594</v>
      </c>
      <c r="F29" s="19"/>
    </row>
    <row r="30" spans="1:6">
      <c r="A30" s="20" t="s">
        <v>840</v>
      </c>
      <c r="B30" s="39">
        <v>8</v>
      </c>
      <c r="C30" s="34">
        <v>1.859729009587368E-4</v>
      </c>
      <c r="D30" s="34">
        <v>2.0731457654702026E-3</v>
      </c>
      <c r="E30" s="34">
        <v>94.598677851288073</v>
      </c>
      <c r="F30" s="19"/>
    </row>
    <row r="31" spans="1:6">
      <c r="A31" s="20" t="s">
        <v>841</v>
      </c>
      <c r="B31" s="39">
        <v>3860</v>
      </c>
      <c r="C31" s="34">
        <v>8.9731924712590505E-2</v>
      </c>
      <c r="D31" s="34">
        <v>1.0002928318393727</v>
      </c>
      <c r="E31" s="34">
        <v>95.598970683127448</v>
      </c>
      <c r="F31" s="19"/>
    </row>
    <row r="32" spans="1:6">
      <c r="A32" s="20" t="s">
        <v>842</v>
      </c>
      <c r="B32" s="39">
        <v>2</v>
      </c>
      <c r="C32" s="34">
        <v>4.6493225239684201E-5</v>
      </c>
      <c r="D32" s="34">
        <v>5.1828644136755065E-4</v>
      </c>
      <c r="E32" s="34">
        <v>95.59948896956881</v>
      </c>
      <c r="F32" s="19"/>
    </row>
    <row r="33" spans="1:6">
      <c r="A33" s="20" t="s">
        <v>843</v>
      </c>
      <c r="B33" s="39">
        <v>5</v>
      </c>
      <c r="C33" s="34">
        <v>1.162330630992105E-4</v>
      </c>
      <c r="D33" s="34">
        <v>1.2957161034188765E-3</v>
      </c>
      <c r="E33" s="34">
        <v>95.600784685672224</v>
      </c>
      <c r="F33" s="19"/>
    </row>
    <row r="34" spans="1:6">
      <c r="A34" s="20" t="s">
        <v>844</v>
      </c>
      <c r="B34" s="39">
        <v>3</v>
      </c>
      <c r="C34" s="34">
        <v>6.9739837859526298E-5</v>
      </c>
      <c r="D34" s="34">
        <v>7.7742966205132592E-4</v>
      </c>
      <c r="E34" s="34">
        <v>95.601562115334275</v>
      </c>
      <c r="F34" s="19"/>
    </row>
    <row r="35" spans="1:6">
      <c r="A35" s="20" t="s">
        <v>845</v>
      </c>
      <c r="B35" s="39">
        <v>1</v>
      </c>
      <c r="C35" s="34">
        <v>2.32466126198421E-5</v>
      </c>
      <c r="D35" s="34">
        <v>2.5914322068377533E-4</v>
      </c>
      <c r="E35" s="34">
        <v>95.601821258554963</v>
      </c>
      <c r="F35" s="19"/>
    </row>
    <row r="36" spans="1:6">
      <c r="A36" s="20" t="s">
        <v>846</v>
      </c>
      <c r="B36" s="39">
        <v>138</v>
      </c>
      <c r="C36" s="34">
        <v>3.2080325415382097E-3</v>
      </c>
      <c r="D36" s="34">
        <v>3.5761764454360995E-2</v>
      </c>
      <c r="E36" s="34">
        <v>95.637583023009327</v>
      </c>
      <c r="F36" s="19"/>
    </row>
    <row r="37" spans="1:6">
      <c r="A37" s="20" t="s">
        <v>847</v>
      </c>
      <c r="B37" s="39">
        <v>7</v>
      </c>
      <c r="C37" s="34">
        <v>1.627262883388947E-4</v>
      </c>
      <c r="D37" s="34">
        <v>1.814002544786427E-3</v>
      </c>
      <c r="E37" s="34">
        <v>95.639397025554118</v>
      </c>
      <c r="F37" s="19"/>
    </row>
    <row r="38" spans="1:6">
      <c r="A38" s="20" t="s">
        <v>848</v>
      </c>
      <c r="B38" s="39">
        <v>170</v>
      </c>
      <c r="C38" s="34">
        <v>3.951924145373157E-3</v>
      </c>
      <c r="D38" s="34">
        <v>4.40543475162418E-2</v>
      </c>
      <c r="E38" s="34">
        <v>95.683451373070355</v>
      </c>
      <c r="F38" s="19"/>
    </row>
    <row r="39" spans="1:6">
      <c r="A39" s="20" t="s">
        <v>849</v>
      </c>
      <c r="B39" s="39">
        <v>245</v>
      </c>
      <c r="C39" s="34">
        <v>5.6954200918613142E-3</v>
      </c>
      <c r="D39" s="34">
        <v>6.3490089067524944E-2</v>
      </c>
      <c r="E39" s="34">
        <v>95.746941462137883</v>
      </c>
      <c r="F39" s="19"/>
    </row>
    <row r="40" spans="1:6">
      <c r="A40" s="20" t="s">
        <v>850</v>
      </c>
      <c r="B40" s="39">
        <v>1475</v>
      </c>
      <c r="C40" s="34">
        <v>3.4288753614267094E-2</v>
      </c>
      <c r="D40" s="34">
        <v>0.38223625050856858</v>
      </c>
      <c r="E40" s="34">
        <v>96.129177712646452</v>
      </c>
      <c r="F40" s="19"/>
    </row>
    <row r="41" spans="1:6" ht="24">
      <c r="A41" s="20" t="s">
        <v>851</v>
      </c>
      <c r="B41" s="39">
        <v>1</v>
      </c>
      <c r="C41" s="34">
        <v>2.32466126198421E-5</v>
      </c>
      <c r="D41" s="34">
        <v>2.5914322068377533E-4</v>
      </c>
      <c r="E41" s="34">
        <v>96.129436855867127</v>
      </c>
      <c r="F41" s="19"/>
    </row>
    <row r="42" spans="1:6">
      <c r="A42" s="20" t="s">
        <v>852</v>
      </c>
      <c r="B42" s="39">
        <v>26</v>
      </c>
      <c r="C42" s="34">
        <v>6.0441192811589459E-4</v>
      </c>
      <c r="D42" s="34">
        <v>6.7377237377781582E-3</v>
      </c>
      <c r="E42" s="34">
        <v>96.136174579604912</v>
      </c>
      <c r="F42" s="19"/>
    </row>
    <row r="43" spans="1:6">
      <c r="A43" s="20" t="s">
        <v>853</v>
      </c>
      <c r="B43" s="39">
        <v>1</v>
      </c>
      <c r="C43" s="34">
        <v>2.32466126198421E-5</v>
      </c>
      <c r="D43" s="34">
        <v>2.5914322068377533E-4</v>
      </c>
      <c r="E43" s="34">
        <v>96.136433722825601</v>
      </c>
      <c r="F43" s="19"/>
    </row>
    <row r="44" spans="1:6">
      <c r="A44" s="20" t="s">
        <v>854</v>
      </c>
      <c r="B44" s="39">
        <v>1412</v>
      </c>
      <c r="C44" s="34">
        <v>3.2824217019217047E-2</v>
      </c>
      <c r="D44" s="34">
        <v>0.36591022760549075</v>
      </c>
      <c r="E44" s="34">
        <v>96.502343950431083</v>
      </c>
      <c r="F44" s="19"/>
    </row>
    <row r="45" spans="1:6">
      <c r="A45" s="20" t="s">
        <v>855</v>
      </c>
      <c r="B45" s="39">
        <v>2</v>
      </c>
      <c r="C45" s="34">
        <v>4.6493225239684201E-5</v>
      </c>
      <c r="D45" s="34">
        <v>5.1828644136755065E-4</v>
      </c>
      <c r="E45" s="34">
        <v>96.502862236872446</v>
      </c>
      <c r="F45" s="19"/>
    </row>
    <row r="46" spans="1:6">
      <c r="A46" s="20" t="s">
        <v>856</v>
      </c>
      <c r="B46" s="39">
        <v>4</v>
      </c>
      <c r="C46" s="34">
        <v>9.2986450479368401E-5</v>
      </c>
      <c r="D46" s="34">
        <v>1.0365728827351013E-3</v>
      </c>
      <c r="E46" s="34">
        <v>96.503898809755185</v>
      </c>
      <c r="F46" s="19"/>
    </row>
    <row r="47" spans="1:6">
      <c r="A47" s="20" t="s">
        <v>857</v>
      </c>
      <c r="B47" s="39">
        <v>145</v>
      </c>
      <c r="C47" s="34">
        <v>3.3707588298771043E-3</v>
      </c>
      <c r="D47" s="34">
        <v>3.7575766999147421E-2</v>
      </c>
      <c r="E47" s="34">
        <v>96.541474576754339</v>
      </c>
      <c r="F47" s="19"/>
    </row>
    <row r="48" spans="1:6">
      <c r="A48" s="20" t="s">
        <v>858</v>
      </c>
      <c r="B48" s="39">
        <v>254</v>
      </c>
      <c r="C48" s="34">
        <v>5.9046396054398933E-3</v>
      </c>
      <c r="D48" s="34">
        <v>6.5822378053678923E-2</v>
      </c>
      <c r="E48" s="34">
        <v>96.607296954808007</v>
      </c>
      <c r="F48" s="19"/>
    </row>
    <row r="49" spans="1:6">
      <c r="A49" s="20" t="s">
        <v>859</v>
      </c>
      <c r="B49" s="39">
        <v>6</v>
      </c>
      <c r="C49" s="34">
        <v>1.394796757190526E-4</v>
      </c>
      <c r="D49" s="34">
        <v>1.5548593241026518E-3</v>
      </c>
      <c r="E49" s="34">
        <v>96.608851814132123</v>
      </c>
      <c r="F49" s="19"/>
    </row>
    <row r="50" spans="1:6">
      <c r="A50" s="20" t="s">
        <v>860</v>
      </c>
      <c r="B50" s="39">
        <v>3</v>
      </c>
      <c r="C50" s="34">
        <v>6.9739837859526298E-5</v>
      </c>
      <c r="D50" s="34">
        <v>7.7742966205132592E-4</v>
      </c>
      <c r="E50" s="34">
        <v>96.609629243794174</v>
      </c>
      <c r="F50" s="19"/>
    </row>
    <row r="51" spans="1:6">
      <c r="A51" s="20" t="s">
        <v>861</v>
      </c>
      <c r="B51" s="39">
        <v>52</v>
      </c>
      <c r="C51" s="34">
        <v>1.2088238562317892E-3</v>
      </c>
      <c r="D51" s="34">
        <v>1.3475447475556316E-2</v>
      </c>
      <c r="E51" s="34">
        <v>96.623104691269731</v>
      </c>
      <c r="F51" s="19"/>
    </row>
    <row r="52" spans="1:6">
      <c r="A52" s="20" t="s">
        <v>862</v>
      </c>
      <c r="B52" s="39">
        <v>17</v>
      </c>
      <c r="C52" s="34">
        <v>3.9519241453731571E-4</v>
      </c>
      <c r="D52" s="34">
        <v>4.4054347516241802E-3</v>
      </c>
      <c r="E52" s="34">
        <v>96.627510126021349</v>
      </c>
      <c r="F52" s="19"/>
    </row>
    <row r="53" spans="1:6">
      <c r="A53" s="20" t="s">
        <v>863</v>
      </c>
      <c r="B53" s="39">
        <v>61</v>
      </c>
      <c r="C53" s="34">
        <v>1.418043369810368E-3</v>
      </c>
      <c r="D53" s="34">
        <v>1.5807736461710294E-2</v>
      </c>
      <c r="E53" s="34">
        <v>96.643317862483059</v>
      </c>
      <c r="F53" s="19"/>
    </row>
    <row r="54" spans="1:6">
      <c r="A54" s="20" t="s">
        <v>864</v>
      </c>
      <c r="B54" s="39">
        <v>53</v>
      </c>
      <c r="C54" s="34">
        <v>1.2320704688516314E-3</v>
      </c>
      <c r="D54" s="34">
        <v>1.3734590696240091E-2</v>
      </c>
      <c r="E54" s="34">
        <v>96.657052453179304</v>
      </c>
      <c r="F54" s="19"/>
    </row>
    <row r="55" spans="1:6">
      <c r="A55" s="20" t="s">
        <v>865</v>
      </c>
      <c r="B55" s="39">
        <v>25</v>
      </c>
      <c r="C55" s="34">
        <v>5.8116531549605248E-4</v>
      </c>
      <c r="D55" s="34">
        <v>6.4785805170943823E-3</v>
      </c>
      <c r="E55" s="34">
        <v>96.663531033696387</v>
      </c>
      <c r="F55" s="19"/>
    </row>
    <row r="56" spans="1:6">
      <c r="A56" s="20" t="s">
        <v>866</v>
      </c>
      <c r="B56" s="39">
        <v>7</v>
      </c>
      <c r="C56" s="34">
        <v>1.627262883388947E-4</v>
      </c>
      <c r="D56" s="34">
        <v>1.814002544786427E-3</v>
      </c>
      <c r="E56" s="34">
        <v>96.665345036241177</v>
      </c>
      <c r="F56" s="19"/>
    </row>
    <row r="57" spans="1:6">
      <c r="A57" s="20" t="s">
        <v>867</v>
      </c>
      <c r="B57" s="39">
        <v>1806</v>
      </c>
      <c r="C57" s="34">
        <v>4.1983382391434829E-2</v>
      </c>
      <c r="D57" s="34">
        <v>0.46801265655489821</v>
      </c>
      <c r="E57" s="34">
        <v>97.133357692796082</v>
      </c>
      <c r="F57" s="19"/>
    </row>
    <row r="58" spans="1:6">
      <c r="A58" s="20" t="s">
        <v>868</v>
      </c>
      <c r="B58" s="39">
        <v>2</v>
      </c>
      <c r="C58" s="34">
        <v>4.6493225239684201E-5</v>
      </c>
      <c r="D58" s="34">
        <v>5.1828644136755065E-4</v>
      </c>
      <c r="E58" s="34">
        <v>97.133875979237445</v>
      </c>
      <c r="F58" s="19"/>
    </row>
    <row r="59" spans="1:6">
      <c r="A59" s="20" t="s">
        <v>869</v>
      </c>
      <c r="B59" s="39">
        <v>18</v>
      </c>
      <c r="C59" s="34">
        <v>4.1843902715715781E-4</v>
      </c>
      <c r="D59" s="34">
        <v>4.6645779723079551E-3</v>
      </c>
      <c r="E59" s="34">
        <v>97.138540557209751</v>
      </c>
      <c r="F59" s="19"/>
    </row>
    <row r="60" spans="1:6">
      <c r="A60" s="20" t="s">
        <v>870</v>
      </c>
      <c r="B60" s="39">
        <v>936</v>
      </c>
      <c r="C60" s="34">
        <v>2.1758829412172206E-2</v>
      </c>
      <c r="D60" s="34">
        <v>0.24255805456001367</v>
      </c>
      <c r="E60" s="34">
        <v>97.381098611769772</v>
      </c>
      <c r="F60" s="19"/>
    </row>
    <row r="61" spans="1:6">
      <c r="A61" s="20" t="s">
        <v>871</v>
      </c>
      <c r="B61" s="39">
        <v>3</v>
      </c>
      <c r="C61" s="34">
        <v>6.9739837859526298E-5</v>
      </c>
      <c r="D61" s="34">
        <v>7.7742966205132592E-4</v>
      </c>
      <c r="E61" s="34">
        <v>97.381876041431823</v>
      </c>
      <c r="F61" s="19"/>
    </row>
    <row r="62" spans="1:6">
      <c r="A62" s="20" t="s">
        <v>872</v>
      </c>
      <c r="B62" s="39">
        <v>11</v>
      </c>
      <c r="C62" s="34">
        <v>2.5571273881826309E-4</v>
      </c>
      <c r="D62" s="34">
        <v>2.8505754275215283E-3</v>
      </c>
      <c r="E62" s="34">
        <v>97.384726616859339</v>
      </c>
      <c r="F62" s="19"/>
    </row>
    <row r="63" spans="1:6">
      <c r="A63" s="20" t="s">
        <v>873</v>
      </c>
      <c r="B63" s="39">
        <v>3</v>
      </c>
      <c r="C63" s="34">
        <v>6.9739837859526298E-5</v>
      </c>
      <c r="D63" s="34">
        <v>7.7742966205132592E-4</v>
      </c>
      <c r="E63" s="34">
        <v>97.38550404652139</v>
      </c>
      <c r="F63" s="19"/>
    </row>
    <row r="64" spans="1:6">
      <c r="A64" s="20" t="s">
        <v>874</v>
      </c>
      <c r="B64" s="39">
        <v>27</v>
      </c>
      <c r="C64" s="34">
        <v>6.2765854073573669E-4</v>
      </c>
      <c r="D64" s="34">
        <v>6.9968669584619331E-3</v>
      </c>
      <c r="E64" s="34">
        <v>97.39250091347985</v>
      </c>
      <c r="F64" s="19"/>
    </row>
    <row r="65" spans="1:6">
      <c r="A65" s="20" t="s">
        <v>875</v>
      </c>
      <c r="B65" s="39">
        <v>49</v>
      </c>
      <c r="C65" s="34">
        <v>1.139084018372263E-3</v>
      </c>
      <c r="D65" s="34">
        <v>1.269801781350499E-2</v>
      </c>
      <c r="E65" s="34">
        <v>97.405198931293356</v>
      </c>
      <c r="F65" s="19"/>
    </row>
    <row r="66" spans="1:6">
      <c r="A66" s="20" t="s">
        <v>876</v>
      </c>
      <c r="B66" s="39">
        <v>500</v>
      </c>
      <c r="C66" s="34">
        <v>1.1623306309921051E-2</v>
      </c>
      <c r="D66" s="34">
        <v>0.12957161034188766</v>
      </c>
      <c r="E66" s="34">
        <v>97.53477054163524</v>
      </c>
      <c r="F66" s="19"/>
    </row>
    <row r="67" spans="1:6">
      <c r="A67" s="20" t="s">
        <v>877</v>
      </c>
      <c r="B67" s="39">
        <v>26</v>
      </c>
      <c r="C67" s="34">
        <v>6.0441192811589459E-4</v>
      </c>
      <c r="D67" s="34">
        <v>6.7377237377781582E-3</v>
      </c>
      <c r="E67" s="34">
        <v>97.541508265373025</v>
      </c>
      <c r="F67" s="19"/>
    </row>
    <row r="68" spans="1:6">
      <c r="A68" s="20" t="s">
        <v>878</v>
      </c>
      <c r="B68" s="39">
        <v>5</v>
      </c>
      <c r="C68" s="34">
        <v>1.162330630992105E-4</v>
      </c>
      <c r="D68" s="34">
        <v>1.2957161034188765E-3</v>
      </c>
      <c r="E68" s="34">
        <v>97.542803981476439</v>
      </c>
      <c r="F68" s="19"/>
    </row>
    <row r="69" spans="1:6">
      <c r="A69" s="20" t="s">
        <v>879</v>
      </c>
      <c r="B69" s="39">
        <v>1494</v>
      </c>
      <c r="C69" s="34">
        <v>3.47304392540441E-2</v>
      </c>
      <c r="D69" s="34">
        <v>0.3871599717015603</v>
      </c>
      <c r="E69" s="34">
        <v>97.929963953178003</v>
      </c>
      <c r="F69" s="19"/>
    </row>
    <row r="70" spans="1:6">
      <c r="A70" s="20" t="s">
        <v>880</v>
      </c>
      <c r="B70" s="39">
        <v>4</v>
      </c>
      <c r="C70" s="34">
        <v>9.2986450479368401E-5</v>
      </c>
      <c r="D70" s="34">
        <v>1.0365728827351013E-3</v>
      </c>
      <c r="E70" s="34">
        <v>97.931000526060743</v>
      </c>
      <c r="F70" s="19"/>
    </row>
    <row r="71" spans="1:6">
      <c r="A71" s="20" t="s">
        <v>881</v>
      </c>
      <c r="B71" s="39">
        <v>2</v>
      </c>
      <c r="C71" s="34">
        <v>4.6493225239684201E-5</v>
      </c>
      <c r="D71" s="34">
        <v>5.1828644136755065E-4</v>
      </c>
      <c r="E71" s="34">
        <v>97.931518812502105</v>
      </c>
      <c r="F71" s="19"/>
    </row>
    <row r="72" spans="1:6">
      <c r="A72" s="20" t="s">
        <v>882</v>
      </c>
      <c r="B72" s="39">
        <v>6</v>
      </c>
      <c r="C72" s="34">
        <v>1.394796757190526E-4</v>
      </c>
      <c r="D72" s="34">
        <v>1.5548593241026518E-3</v>
      </c>
      <c r="E72" s="34">
        <v>97.933073671826207</v>
      </c>
      <c r="F72" s="19"/>
    </row>
    <row r="73" spans="1:6">
      <c r="A73" s="20" t="s">
        <v>883</v>
      </c>
      <c r="B73" s="39">
        <v>1</v>
      </c>
      <c r="C73" s="34">
        <v>2.32466126198421E-5</v>
      </c>
      <c r="D73" s="34">
        <v>2.5914322068377533E-4</v>
      </c>
      <c r="E73" s="34">
        <v>97.933332815046896</v>
      </c>
      <c r="F73" s="19"/>
    </row>
    <row r="74" spans="1:6">
      <c r="A74" s="20" t="s">
        <v>884</v>
      </c>
      <c r="B74" s="39">
        <v>5</v>
      </c>
      <c r="C74" s="34">
        <v>1.162330630992105E-4</v>
      </c>
      <c r="D74" s="34">
        <v>1.2957161034188765E-3</v>
      </c>
      <c r="E74" s="34">
        <v>97.93462853115031</v>
      </c>
      <c r="F74" s="19"/>
    </row>
    <row r="75" spans="1:6">
      <c r="A75" s="20" t="s">
        <v>885</v>
      </c>
      <c r="B75" s="39">
        <v>2</v>
      </c>
      <c r="C75" s="34">
        <v>4.6493225239684201E-5</v>
      </c>
      <c r="D75" s="34">
        <v>5.1828644136755065E-4</v>
      </c>
      <c r="E75" s="34">
        <v>97.935146817591672</v>
      </c>
      <c r="F75" s="19"/>
    </row>
    <row r="76" spans="1:6">
      <c r="A76" s="20" t="s">
        <v>886</v>
      </c>
      <c r="B76" s="39">
        <v>1</v>
      </c>
      <c r="C76" s="34">
        <v>2.32466126198421E-5</v>
      </c>
      <c r="D76" s="34">
        <v>2.5914322068377533E-4</v>
      </c>
      <c r="E76" s="34">
        <v>97.935405960812361</v>
      </c>
      <c r="F76" s="19"/>
    </row>
    <row r="77" spans="1:6">
      <c r="A77" s="20" t="s">
        <v>887</v>
      </c>
      <c r="B77" s="39">
        <v>2</v>
      </c>
      <c r="C77" s="34">
        <v>4.6493225239684201E-5</v>
      </c>
      <c r="D77" s="34">
        <v>5.1828644136755065E-4</v>
      </c>
      <c r="E77" s="34">
        <v>97.935924247253723</v>
      </c>
      <c r="F77" s="19"/>
    </row>
    <row r="78" spans="1:6">
      <c r="A78" s="20" t="s">
        <v>888</v>
      </c>
      <c r="B78" s="39">
        <v>40</v>
      </c>
      <c r="C78" s="34">
        <v>9.2986450479368404E-4</v>
      </c>
      <c r="D78" s="34">
        <v>1.0365728827351012E-2</v>
      </c>
      <c r="E78" s="34">
        <v>97.946289976081076</v>
      </c>
      <c r="F78" s="19"/>
    </row>
    <row r="79" spans="1:6">
      <c r="A79" s="20" t="s">
        <v>889</v>
      </c>
      <c r="B79" s="39">
        <v>434</v>
      </c>
      <c r="C79" s="34">
        <v>1.0089029877011471E-2</v>
      </c>
      <c r="D79" s="34">
        <v>0.11246815777675848</v>
      </c>
      <c r="E79" s="34">
        <v>98.058758133857836</v>
      </c>
      <c r="F79" s="19"/>
    </row>
    <row r="80" spans="1:6">
      <c r="A80" s="20" t="s">
        <v>890</v>
      </c>
      <c r="B80" s="39">
        <v>124</v>
      </c>
      <c r="C80" s="34">
        <v>2.8825799648604204E-3</v>
      </c>
      <c r="D80" s="34">
        <v>3.2133759364788135E-2</v>
      </c>
      <c r="E80" s="34">
        <v>98.090891893222633</v>
      </c>
      <c r="F80" s="19"/>
    </row>
    <row r="81" spans="1:6">
      <c r="A81" s="20" t="s">
        <v>891</v>
      </c>
      <c r="B81" s="39">
        <v>60</v>
      </c>
      <c r="C81" s="34">
        <v>1.394796757190526E-3</v>
      </c>
      <c r="D81" s="34">
        <v>1.5548593241026518E-2</v>
      </c>
      <c r="E81" s="34">
        <v>98.106440486463654</v>
      </c>
      <c r="F81" s="19"/>
    </row>
    <row r="82" spans="1:6">
      <c r="A82" s="20" t="s">
        <v>892</v>
      </c>
      <c r="B82" s="39">
        <v>57</v>
      </c>
      <c r="C82" s="34">
        <v>1.3250569193309996E-3</v>
      </c>
      <c r="D82" s="34">
        <v>1.4771163578975193E-2</v>
      </c>
      <c r="E82" s="34">
        <v>98.121211650042625</v>
      </c>
      <c r="F82" s="19"/>
    </row>
    <row r="83" spans="1:6">
      <c r="A83" s="20" t="s">
        <v>893</v>
      </c>
      <c r="B83" s="39">
        <v>143</v>
      </c>
      <c r="C83" s="34">
        <v>3.3242656046374203E-3</v>
      </c>
      <c r="D83" s="34">
        <v>3.7057480557779868E-2</v>
      </c>
      <c r="E83" s="34">
        <v>98.158269130600402</v>
      </c>
      <c r="F83" s="19"/>
    </row>
    <row r="84" spans="1:6">
      <c r="A84" s="20" t="s">
        <v>894</v>
      </c>
      <c r="B84" s="39">
        <v>429</v>
      </c>
      <c r="C84" s="34">
        <v>9.9727968139122613E-3</v>
      </c>
      <c r="D84" s="34">
        <v>0.1111724416733396</v>
      </c>
      <c r="E84" s="34">
        <v>98.269441572273749</v>
      </c>
      <c r="F84" s="19"/>
    </row>
    <row r="85" spans="1:6">
      <c r="A85" s="20" t="s">
        <v>895</v>
      </c>
      <c r="B85" s="39">
        <v>5</v>
      </c>
      <c r="C85" s="34">
        <v>1.162330630992105E-4</v>
      </c>
      <c r="D85" s="34">
        <v>1.2957161034188765E-3</v>
      </c>
      <c r="E85" s="34">
        <v>98.270737288377163</v>
      </c>
      <c r="F85" s="19"/>
    </row>
    <row r="86" spans="1:6">
      <c r="A86" s="20" t="s">
        <v>896</v>
      </c>
      <c r="B86" s="39">
        <v>80</v>
      </c>
      <c r="C86" s="34">
        <v>1.8597290095873681E-3</v>
      </c>
      <c r="D86" s="34">
        <v>2.0731457654702024E-2</v>
      </c>
      <c r="E86" s="34">
        <v>98.291468746031867</v>
      </c>
      <c r="F86" s="19"/>
    </row>
    <row r="87" spans="1:6">
      <c r="A87" s="20" t="s">
        <v>897</v>
      </c>
      <c r="B87" s="39">
        <v>550</v>
      </c>
      <c r="C87" s="34">
        <v>1.2785636940913154E-2</v>
      </c>
      <c r="D87" s="34">
        <v>0.14252877137607642</v>
      </c>
      <c r="E87" s="34">
        <v>98.433997517407946</v>
      </c>
      <c r="F87" s="19"/>
    </row>
    <row r="88" spans="1:6">
      <c r="A88" s="20" t="s">
        <v>898</v>
      </c>
      <c r="B88" s="39">
        <v>138</v>
      </c>
      <c r="C88" s="34">
        <v>3.2080325415382097E-3</v>
      </c>
      <c r="D88" s="34">
        <v>3.5761764454360995E-2</v>
      </c>
      <c r="E88" s="34">
        <v>98.469759281862309</v>
      </c>
      <c r="F88" s="19"/>
    </row>
    <row r="89" spans="1:6">
      <c r="A89" s="20" t="s">
        <v>899</v>
      </c>
      <c r="B89" s="39">
        <v>4</v>
      </c>
      <c r="C89" s="34">
        <v>9.2986450479368401E-5</v>
      </c>
      <c r="D89" s="34">
        <v>1.0365728827351013E-3</v>
      </c>
      <c r="E89" s="34">
        <v>98.470795854745049</v>
      </c>
      <c r="F89" s="19"/>
    </row>
    <row r="90" spans="1:6">
      <c r="A90" s="20" t="s">
        <v>900</v>
      </c>
      <c r="B90" s="39">
        <v>4</v>
      </c>
      <c r="C90" s="34">
        <v>9.2986450479368401E-5</v>
      </c>
      <c r="D90" s="34">
        <v>1.0365728827351013E-3</v>
      </c>
      <c r="E90" s="34">
        <v>98.471832427627774</v>
      </c>
      <c r="F90" s="19"/>
    </row>
    <row r="91" spans="1:6">
      <c r="A91" s="20" t="s">
        <v>901</v>
      </c>
      <c r="B91" s="39">
        <v>3</v>
      </c>
      <c r="C91" s="34">
        <v>6.9739837859526298E-5</v>
      </c>
      <c r="D91" s="34">
        <v>7.7742966205132592E-4</v>
      </c>
      <c r="E91" s="34">
        <v>98.472609857289825</v>
      </c>
      <c r="F91" s="19"/>
    </row>
    <row r="92" spans="1:6">
      <c r="A92" s="20" t="s">
        <v>902</v>
      </c>
      <c r="B92" s="39">
        <v>5</v>
      </c>
      <c r="C92" s="34">
        <v>1.162330630992105E-4</v>
      </c>
      <c r="D92" s="34">
        <v>1.2957161034188765E-3</v>
      </c>
      <c r="E92" s="34">
        <v>98.473905573393253</v>
      </c>
      <c r="F92" s="19"/>
    </row>
    <row r="93" spans="1:6">
      <c r="A93" s="20" t="s">
        <v>903</v>
      </c>
      <c r="B93" s="39">
        <v>3281</v>
      </c>
      <c r="C93" s="34">
        <v>7.6272136005701929E-2</v>
      </c>
      <c r="D93" s="34">
        <v>0.85024890706346679</v>
      </c>
      <c r="E93" s="34">
        <v>99.324154480456713</v>
      </c>
      <c r="F93" s="19"/>
    </row>
    <row r="94" spans="1:6">
      <c r="A94" s="20" t="s">
        <v>904</v>
      </c>
      <c r="B94" s="39">
        <v>2</v>
      </c>
      <c r="C94" s="34">
        <v>4.6493225239684201E-5</v>
      </c>
      <c r="D94" s="34">
        <v>5.1828644136755065E-4</v>
      </c>
      <c r="E94" s="34">
        <v>99.324672766898075</v>
      </c>
      <c r="F94" s="19"/>
    </row>
    <row r="95" spans="1:6" ht="24">
      <c r="A95" s="20" t="s">
        <v>905</v>
      </c>
      <c r="B95" s="39">
        <v>6</v>
      </c>
      <c r="C95" s="34">
        <v>1.394796757190526E-4</v>
      </c>
      <c r="D95" s="34">
        <v>1.5548593241026518E-3</v>
      </c>
      <c r="E95" s="34">
        <v>99.326227626222177</v>
      </c>
      <c r="F95" s="19"/>
    </row>
    <row r="96" spans="1:6">
      <c r="A96" s="20" t="s">
        <v>906</v>
      </c>
      <c r="B96" s="39">
        <v>263</v>
      </c>
      <c r="C96" s="34">
        <v>6.1138591190184723E-3</v>
      </c>
      <c r="D96" s="34">
        <v>6.8154667039832903E-2</v>
      </c>
      <c r="E96" s="34">
        <v>99.394382293262012</v>
      </c>
      <c r="F96" s="19"/>
    </row>
    <row r="97" spans="1:6">
      <c r="A97" s="20" t="s">
        <v>907</v>
      </c>
      <c r="B97" s="39">
        <v>3</v>
      </c>
      <c r="C97" s="34">
        <v>6.9739837859526298E-5</v>
      </c>
      <c r="D97" s="34">
        <v>7.7742966205132592E-4</v>
      </c>
      <c r="E97" s="34">
        <v>99.395159722924063</v>
      </c>
      <c r="F97" s="19"/>
    </row>
    <row r="98" spans="1:6">
      <c r="A98" s="20" t="s">
        <v>908</v>
      </c>
      <c r="B98" s="39">
        <v>188</v>
      </c>
      <c r="C98" s="34">
        <v>4.3703631725303151E-3</v>
      </c>
      <c r="D98" s="34">
        <v>4.8718925488549759E-2</v>
      </c>
      <c r="E98" s="34">
        <v>99.443878648412621</v>
      </c>
      <c r="F98" s="19"/>
    </row>
    <row r="99" spans="1:6">
      <c r="A99" s="20" t="s">
        <v>909</v>
      </c>
      <c r="B99" s="39">
        <v>108</v>
      </c>
      <c r="C99" s="34">
        <v>2.5106341629429468E-3</v>
      </c>
      <c r="D99" s="34">
        <v>2.7987467833847732E-2</v>
      </c>
      <c r="E99" s="34">
        <v>99.47186611624646</v>
      </c>
      <c r="F99" s="19"/>
    </row>
    <row r="100" spans="1:6">
      <c r="A100" s="20" t="s">
        <v>910</v>
      </c>
      <c r="B100" s="39">
        <v>83</v>
      </c>
      <c r="C100" s="34">
        <v>1.9294688474468943E-3</v>
      </c>
      <c r="D100" s="34">
        <v>2.150888731675335E-2</v>
      </c>
      <c r="E100" s="34">
        <v>99.493375003563216</v>
      </c>
      <c r="F100" s="19"/>
    </row>
    <row r="101" spans="1:6">
      <c r="A101" s="20" t="s">
        <v>911</v>
      </c>
      <c r="B101" s="39">
        <v>19</v>
      </c>
      <c r="C101" s="34">
        <v>4.4168563977699992E-4</v>
      </c>
      <c r="D101" s="34">
        <v>4.9237211929917309E-3</v>
      </c>
      <c r="E101" s="34">
        <v>99.498298724756211</v>
      </c>
      <c r="F101" s="19"/>
    </row>
    <row r="102" spans="1:6">
      <c r="A102" s="20" t="s">
        <v>912</v>
      </c>
      <c r="B102" s="39">
        <v>6</v>
      </c>
      <c r="C102" s="34">
        <v>1.394796757190526E-4</v>
      </c>
      <c r="D102" s="34">
        <v>1.5548593241026518E-3</v>
      </c>
      <c r="E102" s="34">
        <v>99.499853584080313</v>
      </c>
      <c r="F102" s="19"/>
    </row>
    <row r="103" spans="1:6">
      <c r="A103" s="20" t="s">
        <v>913</v>
      </c>
      <c r="B103" s="39">
        <v>100</v>
      </c>
      <c r="C103" s="34">
        <v>2.3246612619842099E-3</v>
      </c>
      <c r="D103" s="34">
        <v>2.5914322068377529E-2</v>
      </c>
      <c r="E103" s="34">
        <v>99.525767906148687</v>
      </c>
      <c r="F103" s="19"/>
    </row>
    <row r="104" spans="1:6">
      <c r="A104" s="20" t="s">
        <v>914</v>
      </c>
      <c r="B104" s="39">
        <v>215</v>
      </c>
      <c r="C104" s="34">
        <v>4.9980217132660513E-3</v>
      </c>
      <c r="D104" s="34">
        <v>5.5715792447011692E-2</v>
      </c>
      <c r="E104" s="34">
        <v>99.581483698595704</v>
      </c>
      <c r="F104" s="19"/>
    </row>
    <row r="105" spans="1:6">
      <c r="A105" s="20" t="s">
        <v>915</v>
      </c>
      <c r="B105" s="39">
        <v>190</v>
      </c>
      <c r="C105" s="34">
        <v>4.4168563977699986E-3</v>
      </c>
      <c r="D105" s="34">
        <v>4.9237211929917306E-2</v>
      </c>
      <c r="E105" s="34">
        <v>99.630720910525625</v>
      </c>
      <c r="F105" s="19"/>
    </row>
    <row r="106" spans="1:6">
      <c r="A106" s="20" t="s">
        <v>916</v>
      </c>
      <c r="B106" s="39">
        <v>12</v>
      </c>
      <c r="C106" s="34">
        <v>2.7895935143810519E-4</v>
      </c>
      <c r="D106" s="34">
        <v>3.1097186482053037E-3</v>
      </c>
      <c r="E106" s="34">
        <v>99.633830629173829</v>
      </c>
      <c r="F106" s="19"/>
    </row>
    <row r="107" spans="1:6">
      <c r="A107" s="20" t="s">
        <v>917</v>
      </c>
      <c r="B107" s="39">
        <v>3</v>
      </c>
      <c r="C107" s="34">
        <v>6.9739837859526298E-5</v>
      </c>
      <c r="D107" s="34">
        <v>7.7742966205132592E-4</v>
      </c>
      <c r="E107" s="34">
        <v>99.63460805883588</v>
      </c>
      <c r="F107" s="19"/>
    </row>
    <row r="108" spans="1:6">
      <c r="A108" s="20" t="s">
        <v>918</v>
      </c>
      <c r="B108" s="39">
        <v>3</v>
      </c>
      <c r="C108" s="34">
        <v>6.9739837859526298E-5</v>
      </c>
      <c r="D108" s="34">
        <v>7.7742966205132592E-4</v>
      </c>
      <c r="E108" s="34">
        <v>99.635385488497931</v>
      </c>
      <c r="F108" s="19"/>
    </row>
    <row r="109" spans="1:6">
      <c r="A109" s="20" t="s">
        <v>919</v>
      </c>
      <c r="B109" s="39">
        <v>90</v>
      </c>
      <c r="C109" s="34">
        <v>2.0921951357857891E-3</v>
      </c>
      <c r="D109" s="34">
        <v>2.3322889861539776E-2</v>
      </c>
      <c r="E109" s="34">
        <v>99.658708378359464</v>
      </c>
      <c r="F109" s="19"/>
    </row>
    <row r="110" spans="1:6">
      <c r="A110" s="20" t="s">
        <v>920</v>
      </c>
      <c r="B110" s="39">
        <v>4</v>
      </c>
      <c r="C110" s="34">
        <v>9.2986450479368401E-5</v>
      </c>
      <c r="D110" s="34">
        <v>1.0365728827351013E-3</v>
      </c>
      <c r="E110" s="34">
        <v>99.659744951242203</v>
      </c>
      <c r="F110" s="19"/>
    </row>
    <row r="111" spans="1:6">
      <c r="A111" s="20" t="s">
        <v>921</v>
      </c>
      <c r="B111" s="39">
        <v>10</v>
      </c>
      <c r="C111" s="34">
        <v>2.3246612619842101E-4</v>
      </c>
      <c r="D111" s="34">
        <v>2.5914322068377529E-3</v>
      </c>
      <c r="E111" s="34">
        <v>99.662336383449045</v>
      </c>
      <c r="F111" s="19"/>
    </row>
    <row r="112" spans="1:6">
      <c r="A112" s="20" t="s">
        <v>922</v>
      </c>
      <c r="B112" s="39">
        <v>9</v>
      </c>
      <c r="C112" s="34">
        <v>2.0921951357857891E-4</v>
      </c>
      <c r="D112" s="34">
        <v>2.3322889861539776E-3</v>
      </c>
      <c r="E112" s="34">
        <v>99.664668672435198</v>
      </c>
      <c r="F112" s="19"/>
    </row>
    <row r="113" spans="1:6">
      <c r="A113" s="20" t="s">
        <v>923</v>
      </c>
      <c r="B113" s="39">
        <v>3</v>
      </c>
      <c r="C113" s="34">
        <v>6.9739837859526298E-5</v>
      </c>
      <c r="D113" s="34">
        <v>7.7742966205132592E-4</v>
      </c>
      <c r="E113" s="34">
        <v>99.665446102097249</v>
      </c>
      <c r="F113" s="19"/>
    </row>
    <row r="114" spans="1:6">
      <c r="A114" s="20" t="s">
        <v>924</v>
      </c>
      <c r="B114" s="39">
        <v>7</v>
      </c>
      <c r="C114" s="34">
        <v>1.627262883388947E-4</v>
      </c>
      <c r="D114" s="34">
        <v>1.814002544786427E-3</v>
      </c>
      <c r="E114" s="34">
        <v>99.667260104642025</v>
      </c>
      <c r="F114" s="19"/>
    </row>
    <row r="115" spans="1:6">
      <c r="A115" s="20" t="s">
        <v>925</v>
      </c>
      <c r="B115" s="39">
        <v>4</v>
      </c>
      <c r="C115" s="34">
        <v>9.2986450479368401E-5</v>
      </c>
      <c r="D115" s="34">
        <v>1.0365728827351013E-3</v>
      </c>
      <c r="E115" s="34">
        <v>99.668296677524765</v>
      </c>
      <c r="F115" s="19"/>
    </row>
    <row r="116" spans="1:6">
      <c r="A116" s="20" t="s">
        <v>926</v>
      </c>
      <c r="B116" s="39">
        <v>5</v>
      </c>
      <c r="C116" s="34">
        <v>1.162330630992105E-4</v>
      </c>
      <c r="D116" s="34">
        <v>1.2957161034188765E-3</v>
      </c>
      <c r="E116" s="34">
        <v>99.669592393628193</v>
      </c>
      <c r="F116" s="19"/>
    </row>
    <row r="117" spans="1:6">
      <c r="A117" s="20" t="s">
        <v>927</v>
      </c>
      <c r="B117" s="39">
        <v>32</v>
      </c>
      <c r="C117" s="34">
        <v>7.4389160383494721E-4</v>
      </c>
      <c r="D117" s="34">
        <v>8.2925830618808104E-3</v>
      </c>
      <c r="E117" s="34">
        <v>99.677884976690066</v>
      </c>
      <c r="F117" s="19"/>
    </row>
    <row r="118" spans="1:6">
      <c r="A118" s="20" t="s">
        <v>928</v>
      </c>
      <c r="B118" s="39">
        <v>6</v>
      </c>
      <c r="C118" s="34">
        <v>1.394796757190526E-4</v>
      </c>
      <c r="D118" s="34">
        <v>1.5548593241026518E-3</v>
      </c>
      <c r="E118" s="34">
        <v>99.679439836014168</v>
      </c>
      <c r="F118" s="19"/>
    </row>
    <row r="119" spans="1:6">
      <c r="A119" s="20" t="s">
        <v>929</v>
      </c>
      <c r="B119" s="39">
        <v>797</v>
      </c>
      <c r="C119" s="34">
        <v>1.8527550258014152E-2</v>
      </c>
      <c r="D119" s="34">
        <v>0.20653714688496891</v>
      </c>
      <c r="E119" s="34">
        <v>99.885976982899138</v>
      </c>
      <c r="F119" s="19"/>
    </row>
    <row r="120" spans="1:6">
      <c r="A120" s="20" t="s">
        <v>930</v>
      </c>
      <c r="B120" s="39">
        <v>9</v>
      </c>
      <c r="C120" s="34">
        <v>2.0921951357857891E-4</v>
      </c>
      <c r="D120" s="34">
        <v>2.3322889861539776E-3</v>
      </c>
      <c r="E120" s="34">
        <v>99.888309271885291</v>
      </c>
      <c r="F120" s="19"/>
    </row>
    <row r="121" spans="1:6">
      <c r="A121" s="20" t="s">
        <v>931</v>
      </c>
      <c r="B121" s="39">
        <v>22</v>
      </c>
      <c r="C121" s="34">
        <v>5.1142547763652617E-4</v>
      </c>
      <c r="D121" s="34">
        <v>5.7011508550430566E-3</v>
      </c>
      <c r="E121" s="34">
        <v>99.894010422740337</v>
      </c>
      <c r="F121" s="19"/>
    </row>
    <row r="122" spans="1:6">
      <c r="A122" s="20" t="s">
        <v>932</v>
      </c>
      <c r="B122" s="39">
        <v>1</v>
      </c>
      <c r="C122" s="34">
        <v>2.32466126198421E-5</v>
      </c>
      <c r="D122" s="34">
        <v>2.5914322068377533E-4</v>
      </c>
      <c r="E122" s="34">
        <v>99.894269565961025</v>
      </c>
      <c r="F122" s="19"/>
    </row>
    <row r="123" spans="1:6">
      <c r="A123" s="20" t="s">
        <v>933</v>
      </c>
      <c r="B123" s="39">
        <v>7</v>
      </c>
      <c r="C123" s="34">
        <v>1.627262883388947E-4</v>
      </c>
      <c r="D123" s="34">
        <v>1.814002544786427E-3</v>
      </c>
      <c r="E123" s="34">
        <v>99.896083568505802</v>
      </c>
      <c r="F123" s="19"/>
    </row>
    <row r="124" spans="1:6">
      <c r="A124" s="20" t="s">
        <v>934</v>
      </c>
      <c r="B124" s="39">
        <v>2</v>
      </c>
      <c r="C124" s="34">
        <v>4.6493225239684201E-5</v>
      </c>
      <c r="D124" s="34">
        <v>5.1828644136755065E-4</v>
      </c>
      <c r="E124" s="34">
        <v>99.896601854947178</v>
      </c>
      <c r="F124" s="19"/>
    </row>
    <row r="125" spans="1:6">
      <c r="A125" s="20" t="s">
        <v>935</v>
      </c>
      <c r="B125" s="39">
        <v>1</v>
      </c>
      <c r="C125" s="34">
        <v>2.32466126198421E-5</v>
      </c>
      <c r="D125" s="34">
        <v>2.5914322068377533E-4</v>
      </c>
      <c r="E125" s="34">
        <v>99.896860998167853</v>
      </c>
      <c r="F125" s="19"/>
    </row>
    <row r="126" spans="1:6">
      <c r="A126" s="20" t="s">
        <v>936</v>
      </c>
      <c r="B126" s="39">
        <v>6</v>
      </c>
      <c r="C126" s="34">
        <v>1.394796757190526E-4</v>
      </c>
      <c r="D126" s="34">
        <v>1.5548593241026518E-3</v>
      </c>
      <c r="E126" s="34">
        <v>99.898415857491955</v>
      </c>
      <c r="F126" s="19"/>
    </row>
    <row r="127" spans="1:6">
      <c r="A127" s="20" t="s">
        <v>937</v>
      </c>
      <c r="B127" s="39">
        <v>2</v>
      </c>
      <c r="C127" s="34">
        <v>4.6493225239684201E-5</v>
      </c>
      <c r="D127" s="34">
        <v>5.1828644136755065E-4</v>
      </c>
      <c r="E127" s="34">
        <v>99.898934143933332</v>
      </c>
      <c r="F127" s="19"/>
    </row>
    <row r="128" spans="1:6">
      <c r="A128" s="20" t="s">
        <v>938</v>
      </c>
      <c r="B128" s="39">
        <v>1</v>
      </c>
      <c r="C128" s="34">
        <v>2.32466126198421E-5</v>
      </c>
      <c r="D128" s="34">
        <v>2.5914322068377533E-4</v>
      </c>
      <c r="E128" s="34">
        <v>99.899193287154006</v>
      </c>
      <c r="F128" s="19"/>
    </row>
    <row r="129" spans="1:6">
      <c r="A129" s="20" t="s">
        <v>939</v>
      </c>
      <c r="B129" s="39">
        <v>3</v>
      </c>
      <c r="C129" s="34">
        <v>6.9739837859526298E-5</v>
      </c>
      <c r="D129" s="34">
        <v>7.7742966205132592E-4</v>
      </c>
      <c r="E129" s="34">
        <v>99.899970716816057</v>
      </c>
      <c r="F129" s="19"/>
    </row>
    <row r="130" spans="1:6">
      <c r="A130" s="20" t="s">
        <v>940</v>
      </c>
      <c r="B130" s="39">
        <v>3</v>
      </c>
      <c r="C130" s="34">
        <v>6.9739837859526298E-5</v>
      </c>
      <c r="D130" s="34">
        <v>7.7742966205132592E-4</v>
      </c>
      <c r="E130" s="34">
        <v>99.900748146478108</v>
      </c>
      <c r="F130" s="19"/>
    </row>
    <row r="131" spans="1:6">
      <c r="A131" s="20" t="s">
        <v>941</v>
      </c>
      <c r="B131" s="39">
        <v>1</v>
      </c>
      <c r="C131" s="34">
        <v>2.32466126198421E-5</v>
      </c>
      <c r="D131" s="34">
        <v>2.5914322068377533E-4</v>
      </c>
      <c r="E131" s="34">
        <v>99.901007289698796</v>
      </c>
      <c r="F131" s="19"/>
    </row>
    <row r="132" spans="1:6">
      <c r="A132" s="20" t="s">
        <v>942</v>
      </c>
      <c r="B132" s="39">
        <v>4</v>
      </c>
      <c r="C132" s="34">
        <v>9.2986450479368401E-5</v>
      </c>
      <c r="D132" s="34">
        <v>1.0365728827351013E-3</v>
      </c>
      <c r="E132" s="34">
        <v>99.902043862581536</v>
      </c>
      <c r="F132" s="19"/>
    </row>
    <row r="133" spans="1:6">
      <c r="A133" s="20" t="s">
        <v>943</v>
      </c>
      <c r="B133" s="39">
        <v>3</v>
      </c>
      <c r="C133" s="34">
        <v>6.9739837859526298E-5</v>
      </c>
      <c r="D133" s="34">
        <v>7.7742966205132592E-4</v>
      </c>
      <c r="E133" s="34">
        <v>99.902821292243587</v>
      </c>
      <c r="F133" s="19"/>
    </row>
    <row r="134" spans="1:6">
      <c r="A134" s="20" t="s">
        <v>944</v>
      </c>
      <c r="B134" s="39">
        <v>26</v>
      </c>
      <c r="C134" s="34">
        <v>6.0441192811589459E-4</v>
      </c>
      <c r="D134" s="34">
        <v>6.7377237377781582E-3</v>
      </c>
      <c r="E134" s="34">
        <v>99.909559015981358</v>
      </c>
      <c r="F134" s="19"/>
    </row>
    <row r="135" spans="1:6">
      <c r="A135" s="20" t="s">
        <v>945</v>
      </c>
      <c r="B135" s="39">
        <v>8</v>
      </c>
      <c r="C135" s="34">
        <v>1.859729009587368E-4</v>
      </c>
      <c r="D135" s="34">
        <v>2.0731457654702026E-3</v>
      </c>
      <c r="E135" s="34">
        <v>99.911632161746837</v>
      </c>
      <c r="F135" s="19"/>
    </row>
    <row r="136" spans="1:6">
      <c r="A136" s="20" t="s">
        <v>946</v>
      </c>
      <c r="B136" s="39">
        <v>1</v>
      </c>
      <c r="C136" s="34">
        <v>2.32466126198421E-5</v>
      </c>
      <c r="D136" s="34">
        <v>2.5914322068377533E-4</v>
      </c>
      <c r="E136" s="34">
        <v>99.911891304967511</v>
      </c>
      <c r="F136" s="19"/>
    </row>
    <row r="137" spans="1:6">
      <c r="A137" s="20" t="s">
        <v>947</v>
      </c>
      <c r="B137" s="39">
        <v>2</v>
      </c>
      <c r="C137" s="34">
        <v>4.6493225239684201E-5</v>
      </c>
      <c r="D137" s="34">
        <v>5.1828644136755065E-4</v>
      </c>
      <c r="E137" s="34">
        <v>99.912409591408888</v>
      </c>
      <c r="F137" s="19"/>
    </row>
    <row r="138" spans="1:6">
      <c r="A138" s="20" t="s">
        <v>948</v>
      </c>
      <c r="B138" s="39">
        <v>1</v>
      </c>
      <c r="C138" s="34">
        <v>2.32466126198421E-5</v>
      </c>
      <c r="D138" s="34">
        <v>2.5914322068377533E-4</v>
      </c>
      <c r="E138" s="34">
        <v>99.912668734629563</v>
      </c>
      <c r="F138" s="19"/>
    </row>
    <row r="139" spans="1:6">
      <c r="A139" s="20" t="s">
        <v>949</v>
      </c>
      <c r="B139" s="39">
        <v>17</v>
      </c>
      <c r="C139" s="34">
        <v>3.9519241453731571E-4</v>
      </c>
      <c r="D139" s="34">
        <v>4.4054347516241802E-3</v>
      </c>
      <c r="E139" s="34">
        <v>99.917074169381195</v>
      </c>
      <c r="F139" s="19"/>
    </row>
    <row r="140" spans="1:6">
      <c r="A140" s="20" t="s">
        <v>950</v>
      </c>
      <c r="B140" s="39">
        <v>5</v>
      </c>
      <c r="C140" s="34">
        <v>1.162330630992105E-4</v>
      </c>
      <c r="D140" s="34">
        <v>1.2957161034188765E-3</v>
      </c>
      <c r="E140" s="34">
        <v>99.918369885484609</v>
      </c>
      <c r="F140" s="19"/>
    </row>
    <row r="141" spans="1:6">
      <c r="A141" s="20" t="s">
        <v>951</v>
      </c>
      <c r="B141" s="39">
        <v>7</v>
      </c>
      <c r="C141" s="34">
        <v>1.627262883388947E-4</v>
      </c>
      <c r="D141" s="34">
        <v>1.814002544786427E-3</v>
      </c>
      <c r="E141" s="34">
        <v>99.920183888029399</v>
      </c>
      <c r="F141" s="19"/>
    </row>
    <row r="142" spans="1:6">
      <c r="A142" s="20" t="s">
        <v>952</v>
      </c>
      <c r="B142" s="39">
        <v>4</v>
      </c>
      <c r="C142" s="34">
        <v>9.2986450479368401E-5</v>
      </c>
      <c r="D142" s="34">
        <v>1.0365728827351013E-3</v>
      </c>
      <c r="E142" s="34">
        <v>99.921220460912139</v>
      </c>
      <c r="F142" s="19"/>
    </row>
    <row r="143" spans="1:6">
      <c r="A143" s="20" t="s">
        <v>953</v>
      </c>
      <c r="B143" s="39">
        <v>28</v>
      </c>
      <c r="C143" s="34">
        <v>6.5090515335557879E-4</v>
      </c>
      <c r="D143" s="34">
        <v>7.2560101791457081E-3</v>
      </c>
      <c r="E143" s="34">
        <v>99.928476471091273</v>
      </c>
      <c r="F143" s="19"/>
    </row>
    <row r="144" spans="1:6">
      <c r="A144" s="20" t="s">
        <v>954</v>
      </c>
      <c r="B144" s="39">
        <v>1</v>
      </c>
      <c r="C144" s="34">
        <v>2.32466126198421E-5</v>
      </c>
      <c r="D144" s="34">
        <v>2.5914322068377533E-4</v>
      </c>
      <c r="E144" s="34">
        <v>99.928735614311961</v>
      </c>
      <c r="F144" s="19"/>
    </row>
    <row r="145" spans="1:6">
      <c r="A145" s="20" t="s">
        <v>955</v>
      </c>
      <c r="B145" s="39">
        <v>5</v>
      </c>
      <c r="C145" s="34">
        <v>1.162330630992105E-4</v>
      </c>
      <c r="D145" s="34">
        <v>1.2957161034188765E-3</v>
      </c>
      <c r="E145" s="34">
        <v>99.930031330415375</v>
      </c>
      <c r="F145" s="19"/>
    </row>
    <row r="146" spans="1:6">
      <c r="A146" s="20" t="s">
        <v>956</v>
      </c>
      <c r="B146" s="39">
        <v>19</v>
      </c>
      <c r="C146" s="34">
        <v>4.4168563977699992E-4</v>
      </c>
      <c r="D146" s="34">
        <v>4.9237211929917309E-3</v>
      </c>
      <c r="E146" s="34">
        <v>99.93495505160837</v>
      </c>
      <c r="F146" s="19"/>
    </row>
    <row r="147" spans="1:6" ht="24">
      <c r="A147" s="20" t="s">
        <v>957</v>
      </c>
      <c r="B147" s="39">
        <v>85</v>
      </c>
      <c r="C147" s="34">
        <v>1.9759620726865785E-3</v>
      </c>
      <c r="D147" s="34">
        <v>2.20271737581209E-2</v>
      </c>
      <c r="E147" s="34">
        <v>99.956982225366488</v>
      </c>
      <c r="F147" s="19"/>
    </row>
    <row r="148" spans="1:6">
      <c r="A148" s="20" t="s">
        <v>958</v>
      </c>
      <c r="B148" s="39">
        <v>2</v>
      </c>
      <c r="C148" s="34">
        <v>4.6493225239684201E-5</v>
      </c>
      <c r="D148" s="34">
        <v>5.1828644136755065E-4</v>
      </c>
      <c r="E148" s="34">
        <v>99.957500511807865</v>
      </c>
      <c r="F148" s="19"/>
    </row>
    <row r="149" spans="1:6">
      <c r="A149" s="20" t="s">
        <v>959</v>
      </c>
      <c r="B149" s="39">
        <v>3</v>
      </c>
      <c r="C149" s="34">
        <v>6.9739837859526298E-5</v>
      </c>
      <c r="D149" s="34">
        <v>7.7742966205132592E-4</v>
      </c>
      <c r="E149" s="34">
        <v>99.958277941469916</v>
      </c>
      <c r="F149" s="19"/>
    </row>
    <row r="150" spans="1:6">
      <c r="A150" s="20" t="s">
        <v>960</v>
      </c>
      <c r="B150" s="39">
        <v>1</v>
      </c>
      <c r="C150" s="34">
        <v>2.32466126198421E-5</v>
      </c>
      <c r="D150" s="34">
        <v>2.5914322068377533E-4</v>
      </c>
      <c r="E150" s="34">
        <v>99.95853708469059</v>
      </c>
      <c r="F150" s="19"/>
    </row>
    <row r="151" spans="1:6">
      <c r="A151" s="20" t="s">
        <v>961</v>
      </c>
      <c r="B151" s="39">
        <v>57</v>
      </c>
      <c r="C151" s="34">
        <v>1.3250569193309996E-3</v>
      </c>
      <c r="D151" s="34">
        <v>1.4771163578975193E-2</v>
      </c>
      <c r="E151" s="34">
        <v>99.973308248269575</v>
      </c>
      <c r="F151" s="19"/>
    </row>
    <row r="152" spans="1:6">
      <c r="A152" s="20" t="s">
        <v>962</v>
      </c>
      <c r="B152" s="39">
        <v>3</v>
      </c>
      <c r="C152" s="34">
        <v>6.9739837859526298E-5</v>
      </c>
      <c r="D152" s="34">
        <v>7.7742966205132592E-4</v>
      </c>
      <c r="E152" s="34">
        <v>99.974085677931626</v>
      </c>
      <c r="F152" s="19"/>
    </row>
    <row r="153" spans="1:6">
      <c r="A153" s="20" t="s">
        <v>963</v>
      </c>
      <c r="B153" s="39">
        <v>2</v>
      </c>
      <c r="C153" s="34">
        <v>4.6493225239684201E-5</v>
      </c>
      <c r="D153" s="34">
        <v>5.1828644136755065E-4</v>
      </c>
      <c r="E153" s="34">
        <v>99.974603964372989</v>
      </c>
      <c r="F153" s="19"/>
    </row>
    <row r="154" spans="1:6">
      <c r="A154" s="20" t="s">
        <v>964</v>
      </c>
      <c r="B154" s="39">
        <v>4</v>
      </c>
      <c r="C154" s="34">
        <v>9.2986450479368401E-5</v>
      </c>
      <c r="D154" s="34">
        <v>1.0365728827351013E-3</v>
      </c>
      <c r="E154" s="34">
        <v>99.975640537255728</v>
      </c>
      <c r="F154" s="19"/>
    </row>
    <row r="155" spans="1:6">
      <c r="A155" s="20" t="s">
        <v>965</v>
      </c>
      <c r="B155" s="39">
        <v>2</v>
      </c>
      <c r="C155" s="34">
        <v>4.6493225239684201E-5</v>
      </c>
      <c r="D155" s="34">
        <v>5.1828644136755065E-4</v>
      </c>
      <c r="E155" s="34">
        <v>99.976158823697091</v>
      </c>
      <c r="F155" s="19"/>
    </row>
    <row r="156" spans="1:6">
      <c r="A156" s="20" t="s">
        <v>966</v>
      </c>
      <c r="B156" s="39">
        <v>2</v>
      </c>
      <c r="C156" s="34">
        <v>4.6493225239684201E-5</v>
      </c>
      <c r="D156" s="34">
        <v>5.1828644136755065E-4</v>
      </c>
      <c r="E156" s="34">
        <v>99.976677110138453</v>
      </c>
      <c r="F156" s="19"/>
    </row>
    <row r="157" spans="1:6">
      <c r="A157" s="20" t="s">
        <v>967</v>
      </c>
      <c r="B157" s="39">
        <v>64</v>
      </c>
      <c r="C157" s="34">
        <v>1.4877832076698944E-3</v>
      </c>
      <c r="D157" s="34">
        <v>1.6585166123761621E-2</v>
      </c>
      <c r="E157" s="34">
        <v>99.993262276262229</v>
      </c>
      <c r="F157" s="19"/>
    </row>
    <row r="158" spans="1:6">
      <c r="A158" s="20" t="s">
        <v>968</v>
      </c>
      <c r="B158" s="39">
        <v>2</v>
      </c>
      <c r="C158" s="34">
        <v>4.6493225239684201E-5</v>
      </c>
      <c r="D158" s="34">
        <v>5.1828644136755065E-4</v>
      </c>
      <c r="E158" s="34">
        <v>99.993780562703591</v>
      </c>
      <c r="F158" s="19"/>
    </row>
    <row r="159" spans="1:6">
      <c r="A159" s="20" t="s">
        <v>969</v>
      </c>
      <c r="B159" s="39">
        <v>15</v>
      </c>
      <c r="C159" s="34">
        <v>3.486991892976315E-4</v>
      </c>
      <c r="D159" s="34">
        <v>3.8871483102566294E-3</v>
      </c>
      <c r="E159" s="34">
        <v>99.997667711013847</v>
      </c>
      <c r="F159" s="19"/>
    </row>
    <row r="160" spans="1:6">
      <c r="A160" s="20" t="s">
        <v>970</v>
      </c>
      <c r="B160" s="39">
        <v>6</v>
      </c>
      <c r="C160" s="34">
        <v>1.394796757190526E-4</v>
      </c>
      <c r="D160" s="34">
        <v>1.5548593241026518E-3</v>
      </c>
      <c r="E160" s="34">
        <v>99.999222570337949</v>
      </c>
      <c r="F160" s="19"/>
    </row>
    <row r="161" spans="1:6">
      <c r="A161" s="20" t="s">
        <v>971</v>
      </c>
      <c r="B161" s="39">
        <v>1</v>
      </c>
      <c r="C161" s="34">
        <v>2.32466126198421E-5</v>
      </c>
      <c r="D161" s="34">
        <v>2.5914322068377533E-4</v>
      </c>
      <c r="E161" s="34">
        <v>99.999481713558637</v>
      </c>
      <c r="F161" s="19"/>
    </row>
    <row r="162" spans="1:6">
      <c r="A162" s="20" t="s">
        <v>972</v>
      </c>
      <c r="B162" s="39">
        <v>1</v>
      </c>
      <c r="C162" s="34">
        <v>2.32466126198421E-5</v>
      </c>
      <c r="D162" s="34">
        <v>2.5914322068377533E-4</v>
      </c>
      <c r="E162" s="34">
        <v>99.999740856779312</v>
      </c>
      <c r="F162" s="19"/>
    </row>
    <row r="163" spans="1:6">
      <c r="A163" s="20" t="s">
        <v>973</v>
      </c>
      <c r="B163" s="39">
        <v>1</v>
      </c>
      <c r="C163" s="34">
        <v>2.32466126198421E-5</v>
      </c>
      <c r="D163" s="34">
        <v>2.5914322068377533E-4</v>
      </c>
      <c r="E163" s="34">
        <v>100</v>
      </c>
      <c r="F163" s="19"/>
    </row>
    <row r="164" spans="1:6">
      <c r="A164" s="20" t="s">
        <v>36</v>
      </c>
      <c r="B164" s="39">
        <v>385887</v>
      </c>
      <c r="C164" s="34">
        <v>8.9705656040330091</v>
      </c>
      <c r="D164" s="34">
        <v>100</v>
      </c>
      <c r="E164" s="35"/>
      <c r="F164" s="19"/>
    </row>
    <row r="165" spans="1:6">
      <c r="A165" s="20" t="s">
        <v>974</v>
      </c>
      <c r="B165" s="39">
        <v>3915815</v>
      </c>
      <c r="C165" s="34">
        <v>91.029434395966987</v>
      </c>
      <c r="D165" s="35"/>
      <c r="E165" s="35"/>
      <c r="F165" s="19"/>
    </row>
    <row r="166" spans="1:6">
      <c r="A166" s="33" t="s">
        <v>36</v>
      </c>
      <c r="B166" s="39">
        <v>4301702</v>
      </c>
      <c r="C166" s="34">
        <v>100</v>
      </c>
      <c r="D166" s="35"/>
      <c r="E166" s="35"/>
      <c r="F166" s="19"/>
    </row>
  </sheetData>
  <mergeCells count="2">
    <mergeCell ref="A2:E2"/>
    <mergeCell ref="G3:H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Q118"/>
  <sheetViews>
    <sheetView zoomScale="85" zoomScaleNormal="85" workbookViewId="0">
      <selection activeCell="M26" sqref="M26"/>
    </sheetView>
  </sheetViews>
  <sheetFormatPr baseColWidth="10" defaultColWidth="11.42578125" defaultRowHeight="15"/>
  <cols>
    <col min="5" max="5" width="4.140625" customWidth="1"/>
    <col min="6" max="6" width="13.140625" bestFit="1" customWidth="1"/>
    <col min="7" max="7" width="10" bestFit="1" customWidth="1"/>
    <col min="8" max="8" width="15.85546875" customWidth="1"/>
    <col min="9" max="9" width="11.140625" customWidth="1"/>
    <col min="14" max="14" width="13.140625" bestFit="1" customWidth="1"/>
  </cols>
  <sheetData>
    <row r="1" spans="1:17" ht="15" customHeight="1">
      <c r="A1" s="44"/>
      <c r="B1" s="44"/>
      <c r="C1" s="44"/>
      <c r="D1" s="44"/>
    </row>
    <row r="2" spans="1:17" ht="15.75" thickBot="1">
      <c r="A2" s="368" t="s">
        <v>975</v>
      </c>
      <c r="B2" s="368"/>
      <c r="C2" s="368"/>
      <c r="D2" s="368"/>
      <c r="E2" s="24"/>
      <c r="F2" s="23"/>
    </row>
    <row r="3" spans="1:17">
      <c r="A3" s="371" t="s">
        <v>976</v>
      </c>
      <c r="B3" s="376" t="s">
        <v>88</v>
      </c>
      <c r="C3" s="377"/>
      <c r="D3" s="369" t="s">
        <v>36</v>
      </c>
      <c r="E3" s="248"/>
      <c r="F3" s="378" t="s">
        <v>977</v>
      </c>
      <c r="G3" s="378"/>
      <c r="H3" s="378"/>
      <c r="I3" s="378"/>
      <c r="K3" t="s">
        <v>978</v>
      </c>
      <c r="N3" s="373" t="s">
        <v>977</v>
      </c>
      <c r="O3" s="373"/>
      <c r="P3" s="373"/>
      <c r="Q3" s="373"/>
    </row>
    <row r="4" spans="1:17" ht="36.75" thickBot="1">
      <c r="A4" s="372"/>
      <c r="B4" s="249" t="s">
        <v>79</v>
      </c>
      <c r="C4" s="250" t="s">
        <v>80</v>
      </c>
      <c r="D4" s="370"/>
      <c r="E4" s="251"/>
      <c r="F4" s="26" t="s">
        <v>979</v>
      </c>
      <c r="G4" s="26" t="s">
        <v>808</v>
      </c>
      <c r="H4" s="26" t="s">
        <v>809</v>
      </c>
      <c r="I4" s="27" t="s">
        <v>980</v>
      </c>
      <c r="K4" s="252" t="s">
        <v>981</v>
      </c>
      <c r="L4" s="252">
        <v>370069</v>
      </c>
      <c r="M4" s="252">
        <v>370069</v>
      </c>
      <c r="N4" s="26" t="s">
        <v>979</v>
      </c>
      <c r="O4" s="26" t="s">
        <v>808</v>
      </c>
      <c r="P4" s="26" t="s">
        <v>809</v>
      </c>
      <c r="Q4" s="27" t="s">
        <v>980</v>
      </c>
    </row>
    <row r="5" spans="1:17">
      <c r="A5" s="253" t="s">
        <v>982</v>
      </c>
      <c r="B5" s="254">
        <v>33603</v>
      </c>
      <c r="C5" s="255">
        <v>32095</v>
      </c>
      <c r="D5" s="256">
        <v>65698</v>
      </c>
      <c r="E5" s="251"/>
      <c r="F5" s="252" t="s">
        <v>983</v>
      </c>
      <c r="G5" s="257">
        <f>SUM(D5:D19)</f>
        <v>1067886</v>
      </c>
      <c r="H5" s="258">
        <f>(G5/D$118)*100</f>
        <v>24.824732164152699</v>
      </c>
      <c r="I5" s="375">
        <f>((G5+G7)/G6)*100</f>
        <v>47.212135336405773</v>
      </c>
      <c r="K5" s="252" t="s">
        <v>984</v>
      </c>
      <c r="L5" s="252">
        <v>360527</v>
      </c>
      <c r="M5" s="252">
        <v>360527</v>
      </c>
      <c r="N5" s="259" t="s">
        <v>983</v>
      </c>
      <c r="O5" s="257">
        <f>SUM(L4:L6)</f>
        <v>1071613</v>
      </c>
      <c r="P5" s="260">
        <f>(O5/L$24)*100</f>
        <v>20.070124719441189</v>
      </c>
      <c r="Q5" s="374">
        <f>((O5+O7)/O6)*100</f>
        <v>46.139219909344234</v>
      </c>
    </row>
    <row r="6" spans="1:17">
      <c r="A6" s="261" t="s">
        <v>658</v>
      </c>
      <c r="B6" s="262">
        <v>31757</v>
      </c>
      <c r="C6" s="263">
        <v>30656</v>
      </c>
      <c r="D6" s="264">
        <v>62413</v>
      </c>
      <c r="E6" s="251"/>
      <c r="F6" s="252" t="s">
        <v>985</v>
      </c>
      <c r="G6" s="257">
        <f>SUM(D20:D69)</f>
        <v>2922111</v>
      </c>
      <c r="H6" s="258">
        <f>(G6/D$118)*100</f>
        <v>67.929182449179422</v>
      </c>
      <c r="I6" s="375"/>
      <c r="K6" s="252" t="s">
        <v>986</v>
      </c>
      <c r="L6" s="252">
        <v>341017</v>
      </c>
      <c r="M6" s="252">
        <v>341017</v>
      </c>
      <c r="N6" s="259" t="s">
        <v>985</v>
      </c>
      <c r="O6" s="257">
        <f>SUM(L7:L16)</f>
        <v>3653601</v>
      </c>
      <c r="P6" s="260">
        <f>(O6/L$24)*100</f>
        <v>68.427900506129589</v>
      </c>
      <c r="Q6" s="375"/>
    </row>
    <row r="7" spans="1:17">
      <c r="A7" s="261" t="s">
        <v>687</v>
      </c>
      <c r="B7" s="262">
        <v>36823</v>
      </c>
      <c r="C7" s="263">
        <v>35299</v>
      </c>
      <c r="D7" s="264">
        <v>72122</v>
      </c>
      <c r="E7" s="251"/>
      <c r="F7" s="252" t="s">
        <v>987</v>
      </c>
      <c r="G7" s="257">
        <f>SUM(D70:D117)</f>
        <v>311705</v>
      </c>
      <c r="H7" s="258">
        <f>(G7/D$118)*100</f>
        <v>7.2460853866678816</v>
      </c>
      <c r="I7" s="375"/>
      <c r="K7" s="252" t="s">
        <v>988</v>
      </c>
      <c r="L7" s="252">
        <v>357003</v>
      </c>
      <c r="M7" s="252">
        <v>357003</v>
      </c>
      <c r="N7" s="259" t="s">
        <v>987</v>
      </c>
      <c r="O7" s="257">
        <f>SUM(L17:L23)</f>
        <v>614130</v>
      </c>
      <c r="P7" s="260">
        <f>(O7/L$24)*100</f>
        <v>11.501974774429218</v>
      </c>
      <c r="Q7" s="375"/>
    </row>
    <row r="8" spans="1:17">
      <c r="A8" s="261" t="s">
        <v>707</v>
      </c>
      <c r="B8" s="262">
        <v>35364</v>
      </c>
      <c r="C8" s="263">
        <v>34126</v>
      </c>
      <c r="D8" s="264">
        <v>69490</v>
      </c>
      <c r="E8" s="251"/>
      <c r="F8" s="28" t="s">
        <v>36</v>
      </c>
      <c r="G8" s="29">
        <f>SUM(G5:G7)</f>
        <v>4301702</v>
      </c>
      <c r="H8" s="29">
        <f>(G8/D$118)*100</f>
        <v>100</v>
      </c>
      <c r="I8" s="30"/>
      <c r="K8" s="252" t="s">
        <v>989</v>
      </c>
      <c r="L8" s="252">
        <v>376631</v>
      </c>
      <c r="M8" s="252">
        <v>376631</v>
      </c>
      <c r="N8" s="31" t="s">
        <v>36</v>
      </c>
      <c r="O8" s="32">
        <f>SUM(O5:O7)</f>
        <v>5339344</v>
      </c>
      <c r="P8" s="32">
        <f>SUM(P5:P7)</f>
        <v>100</v>
      </c>
      <c r="Q8" s="30"/>
    </row>
    <row r="9" spans="1:17">
      <c r="A9" s="261" t="s">
        <v>719</v>
      </c>
      <c r="B9" s="262">
        <v>35422</v>
      </c>
      <c r="C9" s="263">
        <v>33605</v>
      </c>
      <c r="D9" s="264">
        <v>69027</v>
      </c>
      <c r="E9" s="251"/>
      <c r="F9" s="23"/>
      <c r="K9" s="252" t="s">
        <v>990</v>
      </c>
      <c r="L9" s="252">
        <v>409388</v>
      </c>
      <c r="M9" s="252">
        <v>409388</v>
      </c>
    </row>
    <row r="10" spans="1:17">
      <c r="A10" s="261" t="s">
        <v>733</v>
      </c>
      <c r="B10" s="262">
        <v>33917</v>
      </c>
      <c r="C10" s="263">
        <v>33066</v>
      </c>
      <c r="D10" s="264">
        <v>66983</v>
      </c>
      <c r="E10" s="251"/>
      <c r="F10" s="26" t="s">
        <v>979</v>
      </c>
      <c r="G10" s="26" t="s">
        <v>36</v>
      </c>
      <c r="H10" s="26" t="s">
        <v>991</v>
      </c>
      <c r="I10" s="26" t="s">
        <v>80</v>
      </c>
      <c r="K10" s="252" t="s">
        <v>992</v>
      </c>
      <c r="L10" s="252">
        <v>429337</v>
      </c>
      <c r="M10" s="252">
        <v>429337</v>
      </c>
    </row>
    <row r="11" spans="1:17">
      <c r="A11" s="261" t="s">
        <v>747</v>
      </c>
      <c r="B11" s="262">
        <v>33889</v>
      </c>
      <c r="C11" s="263">
        <v>32982</v>
      </c>
      <c r="D11" s="264">
        <v>66871</v>
      </c>
      <c r="E11" s="251"/>
      <c r="F11" s="42" t="s">
        <v>39</v>
      </c>
      <c r="G11" s="257">
        <f>SUM(D5:D9)</f>
        <v>338750</v>
      </c>
      <c r="H11" s="257">
        <f>SUM(B5:B9)</f>
        <v>172969</v>
      </c>
      <c r="I11" s="257">
        <f>SUM(C5:C9)</f>
        <v>165781</v>
      </c>
      <c r="K11" s="252" t="s">
        <v>993</v>
      </c>
      <c r="L11" s="252">
        <v>440906</v>
      </c>
      <c r="M11" s="252">
        <v>440906</v>
      </c>
    </row>
    <row r="12" spans="1:17">
      <c r="A12" s="261" t="s">
        <v>760</v>
      </c>
      <c r="B12" s="262">
        <v>35079</v>
      </c>
      <c r="C12" s="263">
        <v>34099</v>
      </c>
      <c r="D12" s="264">
        <v>69178</v>
      </c>
      <c r="E12" s="251"/>
      <c r="F12" s="42" t="s">
        <v>40</v>
      </c>
      <c r="G12" s="257">
        <f>SUM(D10:D14)</f>
        <v>342077</v>
      </c>
      <c r="H12" s="257">
        <f>SUM(B10:B14)</f>
        <v>174003</v>
      </c>
      <c r="I12" s="257">
        <f>SUM(C10:C14)</f>
        <v>168074</v>
      </c>
      <c r="K12" s="252" t="s">
        <v>994</v>
      </c>
      <c r="L12" s="252">
        <v>402795</v>
      </c>
      <c r="M12" s="252">
        <v>402795</v>
      </c>
    </row>
    <row r="13" spans="1:17">
      <c r="A13" s="261" t="s">
        <v>995</v>
      </c>
      <c r="B13" s="262">
        <v>35369</v>
      </c>
      <c r="C13" s="263">
        <v>33951</v>
      </c>
      <c r="D13" s="264">
        <v>69320</v>
      </c>
      <c r="E13" s="251"/>
      <c r="F13" s="42" t="s">
        <v>41</v>
      </c>
      <c r="G13" s="257">
        <f>SUM(D15:D19)</f>
        <v>387059</v>
      </c>
      <c r="H13" s="257">
        <f>SUM(B15:B19)</f>
        <v>195682</v>
      </c>
      <c r="I13" s="257">
        <f>SUM(C15:C19)</f>
        <v>191377</v>
      </c>
      <c r="K13" s="252" t="s">
        <v>996</v>
      </c>
      <c r="L13" s="252">
        <v>355335</v>
      </c>
      <c r="M13" s="252">
        <v>355335</v>
      </c>
    </row>
    <row r="14" spans="1:17">
      <c r="A14" s="261" t="s">
        <v>997</v>
      </c>
      <c r="B14" s="262">
        <v>35749</v>
      </c>
      <c r="C14" s="263">
        <v>33976</v>
      </c>
      <c r="D14" s="264">
        <v>69725</v>
      </c>
      <c r="E14" s="251"/>
      <c r="F14" s="42" t="s">
        <v>42</v>
      </c>
      <c r="G14" s="257">
        <f>(SUM(D20:D24))</f>
        <v>405174</v>
      </c>
      <c r="H14" s="257">
        <f>(SUM(B20:B24))</f>
        <v>201939</v>
      </c>
      <c r="I14" s="257">
        <f>(SUM(C20:C24))</f>
        <v>203235</v>
      </c>
      <c r="K14" s="252" t="s">
        <v>998</v>
      </c>
      <c r="L14" s="252">
        <v>303718</v>
      </c>
      <c r="M14" s="252">
        <v>303718</v>
      </c>
    </row>
    <row r="15" spans="1:17">
      <c r="A15" s="261" t="s">
        <v>999</v>
      </c>
      <c r="B15" s="262">
        <v>39233</v>
      </c>
      <c r="C15" s="263">
        <v>37744</v>
      </c>
      <c r="D15" s="264">
        <v>76977</v>
      </c>
      <c r="E15" s="251"/>
      <c r="F15" s="42" t="s">
        <v>43</v>
      </c>
      <c r="G15" s="257">
        <f>SUM(D25:D29)</f>
        <v>410479</v>
      </c>
      <c r="H15" s="257">
        <f>SUM(B25:B29)</f>
        <v>203273</v>
      </c>
      <c r="I15" s="257">
        <f>SUM(C25:C29)</f>
        <v>207206</v>
      </c>
      <c r="K15" s="252" t="s">
        <v>1000</v>
      </c>
      <c r="L15" s="252">
        <v>299207</v>
      </c>
      <c r="M15" s="252">
        <v>299207</v>
      </c>
    </row>
    <row r="16" spans="1:17">
      <c r="A16" s="261" t="s">
        <v>1001</v>
      </c>
      <c r="B16" s="262">
        <v>39353</v>
      </c>
      <c r="C16" s="263">
        <v>37953</v>
      </c>
      <c r="D16" s="264">
        <v>77306</v>
      </c>
      <c r="E16" s="251"/>
      <c r="F16" s="42" t="s">
        <v>44</v>
      </c>
      <c r="G16" s="257">
        <f>SUM(D30:D34)</f>
        <v>378414</v>
      </c>
      <c r="H16" s="257">
        <f>SUM(B30:B34)</f>
        <v>184037</v>
      </c>
      <c r="I16" s="257">
        <f>SUM(C30:C34)</f>
        <v>194377</v>
      </c>
      <c r="K16" s="252" t="s">
        <v>1002</v>
      </c>
      <c r="L16" s="252">
        <v>279281</v>
      </c>
      <c r="M16" s="252">
        <v>279281</v>
      </c>
    </row>
    <row r="17" spans="1:13">
      <c r="A17" s="261" t="s">
        <v>1003</v>
      </c>
      <c r="B17" s="262">
        <v>39001</v>
      </c>
      <c r="C17" s="263">
        <v>38018</v>
      </c>
      <c r="D17" s="264">
        <v>77019</v>
      </c>
      <c r="E17" s="251"/>
      <c r="F17" s="42" t="s">
        <v>45</v>
      </c>
      <c r="G17" s="257">
        <f>SUM(D35:D39)</f>
        <v>332890</v>
      </c>
      <c r="H17" s="257">
        <f>SUM(B35:B39)</f>
        <v>160671</v>
      </c>
      <c r="I17" s="257">
        <f>SUM(C35:C39)</f>
        <v>172219</v>
      </c>
      <c r="K17" s="252" t="s">
        <v>1004</v>
      </c>
      <c r="L17" s="252">
        <v>224784</v>
      </c>
      <c r="M17" s="252">
        <v>224784</v>
      </c>
    </row>
    <row r="18" spans="1:13">
      <c r="A18" s="261" t="s">
        <v>1005</v>
      </c>
      <c r="B18" s="262">
        <v>37858</v>
      </c>
      <c r="C18" s="263">
        <v>38169</v>
      </c>
      <c r="D18" s="264">
        <v>76027</v>
      </c>
      <c r="E18" s="251"/>
      <c r="F18" s="42" t="s">
        <v>46</v>
      </c>
      <c r="G18" s="257">
        <f>SUM(D40:D44)</f>
        <v>288065</v>
      </c>
      <c r="H18" s="257">
        <f>SUM(B40:B44)</f>
        <v>138718</v>
      </c>
      <c r="I18" s="257">
        <f>SUM(C40:C44)</f>
        <v>149347</v>
      </c>
      <c r="K18" s="252" t="s">
        <v>1006</v>
      </c>
      <c r="L18" s="252">
        <v>161090</v>
      </c>
      <c r="M18" s="252">
        <v>161090</v>
      </c>
    </row>
    <row r="19" spans="1:13">
      <c r="A19" s="261" t="s">
        <v>1007</v>
      </c>
      <c r="B19" s="262">
        <v>40237</v>
      </c>
      <c r="C19" s="263">
        <v>39493</v>
      </c>
      <c r="D19" s="264">
        <v>79730</v>
      </c>
      <c r="E19" s="251"/>
      <c r="F19" s="42" t="s">
        <v>47</v>
      </c>
      <c r="G19" s="257">
        <f>SUM(D45:D49)</f>
        <v>282904</v>
      </c>
      <c r="H19" s="257">
        <f>SUM(B45:B49)</f>
        <v>136335</v>
      </c>
      <c r="I19" s="257">
        <f>SUM(C45:C49)</f>
        <v>146569</v>
      </c>
      <c r="K19" s="252" t="s">
        <v>1008</v>
      </c>
      <c r="L19" s="252">
        <v>106516</v>
      </c>
      <c r="M19" s="252">
        <v>106516</v>
      </c>
    </row>
    <row r="20" spans="1:13">
      <c r="A20" s="261" t="s">
        <v>1009</v>
      </c>
      <c r="B20" s="262">
        <v>39582</v>
      </c>
      <c r="C20" s="263">
        <v>39709</v>
      </c>
      <c r="D20" s="264">
        <v>79291</v>
      </c>
      <c r="E20" s="251"/>
      <c r="F20" s="42" t="s">
        <v>48</v>
      </c>
      <c r="G20" s="257">
        <f>SUM(D50:D54)</f>
        <v>267742</v>
      </c>
      <c r="H20" s="257">
        <f>SUM(B50:B54)</f>
        <v>128555</v>
      </c>
      <c r="I20" s="257">
        <f>SUM(C50:C54)</f>
        <v>139187</v>
      </c>
      <c r="K20" s="252" t="s">
        <v>1010</v>
      </c>
      <c r="L20" s="252">
        <v>64151</v>
      </c>
      <c r="M20" s="252">
        <v>64151</v>
      </c>
    </row>
    <row r="21" spans="1:13">
      <c r="A21" s="261" t="s">
        <v>1011</v>
      </c>
      <c r="B21" s="262">
        <v>40722</v>
      </c>
      <c r="C21" s="263">
        <v>40804</v>
      </c>
      <c r="D21" s="264">
        <v>81526</v>
      </c>
      <c r="E21" s="251"/>
      <c r="F21" s="42" t="s">
        <v>49</v>
      </c>
      <c r="G21" s="257">
        <f>SUM(D55:D59)</f>
        <v>235250</v>
      </c>
      <c r="H21" s="257">
        <f>SUM(B55:B59)</f>
        <v>112307</v>
      </c>
      <c r="I21" s="257">
        <f>SUM(C55:C59)</f>
        <v>122943</v>
      </c>
      <c r="K21" s="252" t="s">
        <v>1012</v>
      </c>
      <c r="L21" s="252">
        <v>35676</v>
      </c>
      <c r="M21" s="252">
        <v>35676</v>
      </c>
    </row>
    <row r="22" spans="1:13">
      <c r="A22" s="261" t="s">
        <v>1013</v>
      </c>
      <c r="B22" s="262">
        <v>41137</v>
      </c>
      <c r="C22" s="263">
        <v>41196</v>
      </c>
      <c r="D22" s="264">
        <v>82333</v>
      </c>
      <c r="E22" s="251"/>
      <c r="F22" s="42" t="s">
        <v>50</v>
      </c>
      <c r="G22" s="257">
        <f>SUM(D60:D64)</f>
        <v>183576</v>
      </c>
      <c r="H22" s="257">
        <f>SUM(B60:B64)</f>
        <v>87311</v>
      </c>
      <c r="I22" s="257">
        <f>SUM(C60:C64)</f>
        <v>96265</v>
      </c>
      <c r="K22" s="252" t="s">
        <v>1014</v>
      </c>
      <c r="L22" s="252">
        <v>15817</v>
      </c>
      <c r="M22" s="252">
        <v>15817</v>
      </c>
    </row>
    <row r="23" spans="1:13">
      <c r="A23" s="261" t="s">
        <v>1015</v>
      </c>
      <c r="B23" s="262">
        <v>41597</v>
      </c>
      <c r="C23" s="263">
        <v>41795</v>
      </c>
      <c r="D23" s="264">
        <v>83392</v>
      </c>
      <c r="E23" s="251"/>
      <c r="F23" s="42" t="s">
        <v>51</v>
      </c>
      <c r="G23" s="257">
        <f>SUM(D65:D69)</f>
        <v>137617</v>
      </c>
      <c r="H23" s="257">
        <f>SUM(B65:B69)</f>
        <v>65431</v>
      </c>
      <c r="I23" s="257">
        <f>SUM(C65:C69)</f>
        <v>72186</v>
      </c>
      <c r="K23" s="252" t="s">
        <v>1016</v>
      </c>
      <c r="L23" s="252">
        <v>6096</v>
      </c>
      <c r="M23" s="252">
        <v>6096</v>
      </c>
    </row>
    <row r="24" spans="1:13">
      <c r="A24" s="261" t="s">
        <v>1017</v>
      </c>
      <c r="B24" s="262">
        <v>38901</v>
      </c>
      <c r="C24" s="263">
        <v>39731</v>
      </c>
      <c r="D24" s="264">
        <v>78632</v>
      </c>
      <c r="E24" s="251"/>
      <c r="F24" s="42" t="s">
        <v>52</v>
      </c>
      <c r="G24" s="257">
        <f>SUM(D70:D74)</f>
        <v>103523</v>
      </c>
      <c r="H24" s="257">
        <f>SUM(B70:B74)</f>
        <v>49635</v>
      </c>
      <c r="I24" s="257">
        <f>SUM(C70:C74)</f>
        <v>53888</v>
      </c>
      <c r="K24" s="252" t="s">
        <v>36</v>
      </c>
      <c r="L24" s="252">
        <v>5339344</v>
      </c>
      <c r="M24" s="252">
        <v>5339344</v>
      </c>
    </row>
    <row r="25" spans="1:13">
      <c r="A25" s="261" t="s">
        <v>1018</v>
      </c>
      <c r="B25" s="262">
        <v>40992</v>
      </c>
      <c r="C25" s="263">
        <v>41220</v>
      </c>
      <c r="D25" s="264">
        <v>82212</v>
      </c>
      <c r="E25" s="251"/>
      <c r="F25" s="42" t="s">
        <v>53</v>
      </c>
      <c r="G25" s="257">
        <f>SUM(D75:D79)</f>
        <v>78052</v>
      </c>
      <c r="H25" s="257">
        <f>SUM(B75:B79)</f>
        <v>37117</v>
      </c>
      <c r="I25" s="257">
        <f>SUM(C75:C79)</f>
        <v>40935</v>
      </c>
    </row>
    <row r="26" spans="1:13">
      <c r="A26" s="261" t="s">
        <v>1019</v>
      </c>
      <c r="B26" s="262">
        <v>40906</v>
      </c>
      <c r="C26" s="263">
        <v>41993</v>
      </c>
      <c r="D26" s="264">
        <v>82899</v>
      </c>
      <c r="E26" s="251"/>
      <c r="F26" s="42" t="s">
        <v>1020</v>
      </c>
      <c r="G26" s="257">
        <f>SUM(D80:D117)</f>
        <v>130130</v>
      </c>
      <c r="H26" s="257">
        <f>SUM(B80:B117)</f>
        <v>58078</v>
      </c>
      <c r="I26" s="257">
        <f>SUM(C80:C117)</f>
        <v>72052</v>
      </c>
    </row>
    <row r="27" spans="1:13">
      <c r="A27" s="261" t="s">
        <v>1021</v>
      </c>
      <c r="B27" s="262">
        <v>40875</v>
      </c>
      <c r="C27" s="263">
        <v>41751</v>
      </c>
      <c r="D27" s="264">
        <v>82626</v>
      </c>
      <c r="E27" s="251"/>
      <c r="F27" s="43" t="s">
        <v>36</v>
      </c>
      <c r="G27" s="29">
        <f>SUM(G11:G26)</f>
        <v>4301702</v>
      </c>
      <c r="H27" s="29">
        <f>SUM(H11:H26)</f>
        <v>2106061</v>
      </c>
      <c r="I27" s="29">
        <f>SUM(I11:I26)</f>
        <v>2195641</v>
      </c>
    </row>
    <row r="28" spans="1:13">
      <c r="A28" s="261" t="s">
        <v>1022</v>
      </c>
      <c r="B28" s="262">
        <v>40544</v>
      </c>
      <c r="C28" s="263">
        <v>40956</v>
      </c>
      <c r="D28" s="264">
        <v>81500</v>
      </c>
      <c r="E28" s="251"/>
      <c r="F28" s="23"/>
    </row>
    <row r="29" spans="1:13">
      <c r="A29" s="261" t="s">
        <v>1023</v>
      </c>
      <c r="B29" s="262">
        <v>39956</v>
      </c>
      <c r="C29" s="263">
        <v>41286</v>
      </c>
      <c r="D29" s="264">
        <v>81242</v>
      </c>
      <c r="E29" s="251"/>
      <c r="F29" s="23"/>
    </row>
    <row r="30" spans="1:13">
      <c r="A30" s="261" t="s">
        <v>1024</v>
      </c>
      <c r="B30" s="262">
        <v>40659</v>
      </c>
      <c r="C30" s="263">
        <v>41923</v>
      </c>
      <c r="D30" s="264">
        <v>82582</v>
      </c>
      <c r="E30" s="251"/>
      <c r="F30" s="23"/>
    </row>
    <row r="31" spans="1:13">
      <c r="A31" s="261" t="s">
        <v>1025</v>
      </c>
      <c r="B31" s="262">
        <v>38160</v>
      </c>
      <c r="C31" s="263">
        <v>40711</v>
      </c>
      <c r="D31" s="264">
        <v>78871</v>
      </c>
      <c r="E31" s="251"/>
      <c r="F31" s="23"/>
    </row>
    <row r="32" spans="1:13">
      <c r="A32" s="261" t="s">
        <v>1026</v>
      </c>
      <c r="B32" s="262">
        <v>35706</v>
      </c>
      <c r="C32" s="263">
        <v>37724</v>
      </c>
      <c r="D32" s="264">
        <v>73430</v>
      </c>
      <c r="E32" s="251"/>
      <c r="F32" s="23"/>
    </row>
    <row r="33" spans="1:6">
      <c r="A33" s="261" t="s">
        <v>1027</v>
      </c>
      <c r="B33" s="262">
        <v>35758</v>
      </c>
      <c r="C33" s="263">
        <v>37686</v>
      </c>
      <c r="D33" s="264">
        <v>73444</v>
      </c>
      <c r="E33" s="251"/>
      <c r="F33" s="23"/>
    </row>
    <row r="34" spans="1:6">
      <c r="A34" s="261" t="s">
        <v>1028</v>
      </c>
      <c r="B34" s="262">
        <v>33754</v>
      </c>
      <c r="C34" s="263">
        <v>36333</v>
      </c>
      <c r="D34" s="264">
        <v>70087</v>
      </c>
      <c r="E34" s="251"/>
      <c r="F34" s="23"/>
    </row>
    <row r="35" spans="1:6">
      <c r="A35" s="261" t="s">
        <v>1029</v>
      </c>
      <c r="B35" s="262">
        <v>36834</v>
      </c>
      <c r="C35" s="263">
        <v>38783</v>
      </c>
      <c r="D35" s="264">
        <v>75617</v>
      </c>
      <c r="E35" s="251"/>
      <c r="F35" s="23"/>
    </row>
    <row r="36" spans="1:6">
      <c r="A36" s="261" t="s">
        <v>1030</v>
      </c>
      <c r="B36" s="262">
        <v>30661</v>
      </c>
      <c r="C36" s="263">
        <v>33660</v>
      </c>
      <c r="D36" s="264">
        <v>64321</v>
      </c>
      <c r="E36" s="251"/>
      <c r="F36" s="23"/>
    </row>
    <row r="37" spans="1:6">
      <c r="A37" s="261" t="s">
        <v>1031</v>
      </c>
      <c r="B37" s="262">
        <v>31952</v>
      </c>
      <c r="C37" s="263">
        <v>34980</v>
      </c>
      <c r="D37" s="264">
        <v>66932</v>
      </c>
      <c r="E37" s="251"/>
      <c r="F37" s="23"/>
    </row>
    <row r="38" spans="1:6">
      <c r="A38" s="261" t="s">
        <v>1032</v>
      </c>
      <c r="B38" s="262">
        <v>32196</v>
      </c>
      <c r="C38" s="263">
        <v>34191</v>
      </c>
      <c r="D38" s="264">
        <v>66387</v>
      </c>
      <c r="E38" s="251"/>
      <c r="F38" s="23"/>
    </row>
    <row r="39" spans="1:6">
      <c r="A39" s="261" t="s">
        <v>1033</v>
      </c>
      <c r="B39" s="262">
        <v>29028</v>
      </c>
      <c r="C39" s="263">
        <v>30605</v>
      </c>
      <c r="D39" s="264">
        <v>59633</v>
      </c>
      <c r="E39" s="251"/>
      <c r="F39" s="23"/>
    </row>
    <row r="40" spans="1:6">
      <c r="A40" s="261" t="s">
        <v>1034</v>
      </c>
      <c r="B40" s="262">
        <v>28949</v>
      </c>
      <c r="C40" s="263">
        <v>30993</v>
      </c>
      <c r="D40" s="264">
        <v>59942</v>
      </c>
      <c r="E40" s="251"/>
      <c r="F40" s="23"/>
    </row>
    <row r="41" spans="1:6">
      <c r="A41" s="261" t="s">
        <v>1035</v>
      </c>
      <c r="B41" s="262">
        <v>28008</v>
      </c>
      <c r="C41" s="263">
        <v>29934</v>
      </c>
      <c r="D41" s="264">
        <v>57942</v>
      </c>
      <c r="E41" s="251"/>
      <c r="F41" s="23"/>
    </row>
    <row r="42" spans="1:6">
      <c r="A42" s="261" t="s">
        <v>1036</v>
      </c>
      <c r="B42" s="262">
        <v>26648</v>
      </c>
      <c r="C42" s="263">
        <v>28953</v>
      </c>
      <c r="D42" s="264">
        <v>55601</v>
      </c>
      <c r="E42" s="251"/>
      <c r="F42" s="23"/>
    </row>
    <row r="43" spans="1:6">
      <c r="A43" s="261" t="s">
        <v>1037</v>
      </c>
      <c r="B43" s="262">
        <v>28189</v>
      </c>
      <c r="C43" s="263">
        <v>30447</v>
      </c>
      <c r="D43" s="264">
        <v>58636</v>
      </c>
      <c r="E43" s="251"/>
      <c r="F43" s="23"/>
    </row>
    <row r="44" spans="1:6">
      <c r="A44" s="261" t="s">
        <v>1038</v>
      </c>
      <c r="B44" s="262">
        <v>26924</v>
      </c>
      <c r="C44" s="263">
        <v>29020</v>
      </c>
      <c r="D44" s="264">
        <v>55944</v>
      </c>
      <c r="E44" s="251"/>
      <c r="F44" s="23"/>
    </row>
    <row r="45" spans="1:6">
      <c r="A45" s="261" t="s">
        <v>1039</v>
      </c>
      <c r="B45" s="262">
        <v>29051</v>
      </c>
      <c r="C45" s="263">
        <v>31203</v>
      </c>
      <c r="D45" s="264">
        <v>60254</v>
      </c>
      <c r="E45" s="251"/>
      <c r="F45" s="23"/>
    </row>
    <row r="46" spans="1:6">
      <c r="A46" s="261" t="s">
        <v>1040</v>
      </c>
      <c r="B46" s="262">
        <v>24440</v>
      </c>
      <c r="C46" s="263">
        <v>26994</v>
      </c>
      <c r="D46" s="264">
        <v>51434</v>
      </c>
      <c r="E46" s="251"/>
      <c r="F46" s="23"/>
    </row>
    <row r="47" spans="1:6">
      <c r="A47" s="261" t="s">
        <v>1041</v>
      </c>
      <c r="B47" s="262">
        <v>28644</v>
      </c>
      <c r="C47" s="263">
        <v>30603</v>
      </c>
      <c r="D47" s="264">
        <v>59247</v>
      </c>
      <c r="E47" s="251"/>
      <c r="F47" s="23"/>
    </row>
    <row r="48" spans="1:6">
      <c r="A48" s="261" t="s">
        <v>1042</v>
      </c>
      <c r="B48" s="262">
        <v>28653</v>
      </c>
      <c r="C48" s="263">
        <v>30237</v>
      </c>
      <c r="D48" s="264">
        <v>58890</v>
      </c>
      <c r="E48" s="251"/>
      <c r="F48" s="23"/>
    </row>
    <row r="49" spans="1:6">
      <c r="A49" s="261" t="s">
        <v>1043</v>
      </c>
      <c r="B49" s="262">
        <v>25547</v>
      </c>
      <c r="C49" s="263">
        <v>27532</v>
      </c>
      <c r="D49" s="264">
        <v>53079</v>
      </c>
      <c r="E49" s="251"/>
      <c r="F49" s="23"/>
    </row>
    <row r="50" spans="1:6">
      <c r="A50" s="261" t="s">
        <v>1044</v>
      </c>
      <c r="B50" s="262">
        <v>26717</v>
      </c>
      <c r="C50" s="263">
        <v>28883</v>
      </c>
      <c r="D50" s="264">
        <v>55600</v>
      </c>
      <c r="E50" s="251"/>
      <c r="F50" s="23"/>
    </row>
    <row r="51" spans="1:6">
      <c r="A51" s="261" t="s">
        <v>1045</v>
      </c>
      <c r="B51" s="262">
        <v>25860</v>
      </c>
      <c r="C51" s="263">
        <v>28052</v>
      </c>
      <c r="D51" s="264">
        <v>53912</v>
      </c>
      <c r="E51" s="251"/>
      <c r="F51" s="23"/>
    </row>
    <row r="52" spans="1:6">
      <c r="A52" s="261" t="s">
        <v>1046</v>
      </c>
      <c r="B52" s="262">
        <v>26141</v>
      </c>
      <c r="C52" s="263">
        <v>28315</v>
      </c>
      <c r="D52" s="264">
        <v>54456</v>
      </c>
      <c r="E52" s="251"/>
      <c r="F52" s="23"/>
    </row>
    <row r="53" spans="1:6">
      <c r="A53" s="261" t="s">
        <v>1047</v>
      </c>
      <c r="B53" s="262">
        <v>25061</v>
      </c>
      <c r="C53" s="263">
        <v>27090</v>
      </c>
      <c r="D53" s="264">
        <v>52151</v>
      </c>
      <c r="E53" s="251"/>
      <c r="F53" s="23"/>
    </row>
    <row r="54" spans="1:6">
      <c r="A54" s="261" t="s">
        <v>1048</v>
      </c>
      <c r="B54" s="262">
        <v>24776</v>
      </c>
      <c r="C54" s="263">
        <v>26847</v>
      </c>
      <c r="D54" s="264">
        <v>51623</v>
      </c>
      <c r="E54" s="251"/>
      <c r="F54" s="23"/>
    </row>
    <row r="55" spans="1:6">
      <c r="A55" s="261" t="s">
        <v>1049</v>
      </c>
      <c r="B55" s="262">
        <v>26843</v>
      </c>
      <c r="C55" s="263">
        <v>28885</v>
      </c>
      <c r="D55" s="264">
        <v>55728</v>
      </c>
      <c r="E55" s="251"/>
      <c r="F55" s="23"/>
    </row>
    <row r="56" spans="1:6">
      <c r="A56" s="261" t="s">
        <v>1050</v>
      </c>
      <c r="B56" s="262">
        <v>20531</v>
      </c>
      <c r="C56" s="263">
        <v>22740</v>
      </c>
      <c r="D56" s="264">
        <v>43271</v>
      </c>
      <c r="E56" s="251"/>
      <c r="F56" s="23"/>
    </row>
    <row r="57" spans="1:6">
      <c r="A57" s="261" t="s">
        <v>1051</v>
      </c>
      <c r="B57" s="262">
        <v>23274</v>
      </c>
      <c r="C57" s="263">
        <v>25543</v>
      </c>
      <c r="D57" s="264">
        <v>48817</v>
      </c>
      <c r="E57" s="251"/>
      <c r="F57" s="23"/>
    </row>
    <row r="58" spans="1:6">
      <c r="A58" s="261" t="s">
        <v>1052</v>
      </c>
      <c r="B58" s="262">
        <v>21679</v>
      </c>
      <c r="C58" s="263">
        <v>23922</v>
      </c>
      <c r="D58" s="264">
        <v>45601</v>
      </c>
      <c r="E58" s="251"/>
      <c r="F58" s="23"/>
    </row>
    <row r="59" spans="1:6">
      <c r="A59" s="261" t="s">
        <v>1053</v>
      </c>
      <c r="B59" s="262">
        <v>19980</v>
      </c>
      <c r="C59" s="263">
        <v>21853</v>
      </c>
      <c r="D59" s="264">
        <v>41833</v>
      </c>
      <c r="E59" s="251"/>
      <c r="F59" s="23"/>
    </row>
    <row r="60" spans="1:6">
      <c r="A60" s="261" t="s">
        <v>1054</v>
      </c>
      <c r="B60" s="262">
        <v>18772</v>
      </c>
      <c r="C60" s="263">
        <v>21392</v>
      </c>
      <c r="D60" s="264">
        <v>40164</v>
      </c>
      <c r="E60" s="251"/>
      <c r="F60" s="23"/>
    </row>
    <row r="61" spans="1:6">
      <c r="A61" s="261" t="s">
        <v>1055</v>
      </c>
      <c r="B61" s="262">
        <v>19228</v>
      </c>
      <c r="C61" s="263">
        <v>20722</v>
      </c>
      <c r="D61" s="264">
        <v>39950</v>
      </c>
      <c r="E61" s="251"/>
      <c r="F61" s="23"/>
    </row>
    <row r="62" spans="1:6">
      <c r="A62" s="261" t="s">
        <v>1056</v>
      </c>
      <c r="B62" s="262">
        <v>17607</v>
      </c>
      <c r="C62" s="263">
        <v>19124</v>
      </c>
      <c r="D62" s="264">
        <v>36731</v>
      </c>
      <c r="E62" s="251"/>
      <c r="F62" s="23"/>
    </row>
    <row r="63" spans="1:6">
      <c r="A63" s="261" t="s">
        <v>1057</v>
      </c>
      <c r="B63" s="262">
        <v>16388</v>
      </c>
      <c r="C63" s="263">
        <v>18019</v>
      </c>
      <c r="D63" s="264">
        <v>34407</v>
      </c>
      <c r="E63" s="251"/>
      <c r="F63" s="23"/>
    </row>
    <row r="64" spans="1:6">
      <c r="A64" s="261" t="s">
        <v>1058</v>
      </c>
      <c r="B64" s="262">
        <v>15316</v>
      </c>
      <c r="C64" s="263">
        <v>17008</v>
      </c>
      <c r="D64" s="264">
        <v>32324</v>
      </c>
      <c r="E64" s="251"/>
      <c r="F64" s="23"/>
    </row>
    <row r="65" spans="1:6">
      <c r="A65" s="261" t="s">
        <v>1059</v>
      </c>
      <c r="B65" s="262">
        <v>14973</v>
      </c>
      <c r="C65" s="263">
        <v>16617</v>
      </c>
      <c r="D65" s="264">
        <v>31590</v>
      </c>
      <c r="E65" s="251"/>
      <c r="F65" s="23"/>
    </row>
    <row r="66" spans="1:6">
      <c r="A66" s="261" t="s">
        <v>1060</v>
      </c>
      <c r="B66" s="262">
        <v>12556</v>
      </c>
      <c r="C66" s="263">
        <v>14238</v>
      </c>
      <c r="D66" s="264">
        <v>26794</v>
      </c>
      <c r="E66" s="251"/>
      <c r="F66" s="23"/>
    </row>
    <row r="67" spans="1:6">
      <c r="A67" s="261" t="s">
        <v>1061</v>
      </c>
      <c r="B67" s="262">
        <v>13558</v>
      </c>
      <c r="C67" s="263">
        <v>14650</v>
      </c>
      <c r="D67" s="264">
        <v>28208</v>
      </c>
      <c r="E67" s="251"/>
      <c r="F67" s="23"/>
    </row>
    <row r="68" spans="1:6">
      <c r="A68" s="261" t="s">
        <v>1062</v>
      </c>
      <c r="B68" s="262">
        <v>12874</v>
      </c>
      <c r="C68" s="263">
        <v>14238</v>
      </c>
      <c r="D68" s="264">
        <v>27112</v>
      </c>
      <c r="E68" s="251"/>
      <c r="F68" s="23"/>
    </row>
    <row r="69" spans="1:6">
      <c r="A69" s="261" t="s">
        <v>1063</v>
      </c>
      <c r="B69" s="262">
        <v>11470</v>
      </c>
      <c r="C69" s="263">
        <v>12443</v>
      </c>
      <c r="D69" s="264">
        <v>23913</v>
      </c>
      <c r="E69" s="251"/>
      <c r="F69" s="23"/>
    </row>
    <row r="70" spans="1:6">
      <c r="A70" s="261" t="s">
        <v>1064</v>
      </c>
      <c r="B70" s="262">
        <v>12235</v>
      </c>
      <c r="C70" s="263">
        <v>13045</v>
      </c>
      <c r="D70" s="264">
        <v>25280</v>
      </c>
      <c r="E70" s="251"/>
      <c r="F70" s="23"/>
    </row>
    <row r="71" spans="1:6">
      <c r="A71" s="261" t="s">
        <v>1065</v>
      </c>
      <c r="B71" s="262">
        <v>10348</v>
      </c>
      <c r="C71" s="263">
        <v>11355</v>
      </c>
      <c r="D71" s="264">
        <v>21703</v>
      </c>
      <c r="E71" s="251"/>
      <c r="F71" s="23"/>
    </row>
    <row r="72" spans="1:6">
      <c r="A72" s="261" t="s">
        <v>1066</v>
      </c>
      <c r="B72" s="262">
        <v>10085</v>
      </c>
      <c r="C72" s="263">
        <v>10595</v>
      </c>
      <c r="D72" s="264">
        <v>20680</v>
      </c>
      <c r="E72" s="251"/>
      <c r="F72" s="23"/>
    </row>
    <row r="73" spans="1:6">
      <c r="A73" s="261" t="s">
        <v>1067</v>
      </c>
      <c r="B73" s="262">
        <v>8876</v>
      </c>
      <c r="C73" s="263">
        <v>9961</v>
      </c>
      <c r="D73" s="264">
        <v>18837</v>
      </c>
      <c r="E73" s="251"/>
      <c r="F73" s="23"/>
    </row>
    <row r="74" spans="1:6">
      <c r="A74" s="261" t="s">
        <v>1068</v>
      </c>
      <c r="B74" s="262">
        <v>8091</v>
      </c>
      <c r="C74" s="263">
        <v>8932</v>
      </c>
      <c r="D74" s="264">
        <v>17023</v>
      </c>
      <c r="E74" s="251"/>
      <c r="F74" s="23"/>
    </row>
    <row r="75" spans="1:6">
      <c r="A75" s="261" t="s">
        <v>1069</v>
      </c>
      <c r="B75" s="262">
        <v>8657</v>
      </c>
      <c r="C75" s="263">
        <v>9390</v>
      </c>
      <c r="D75" s="264">
        <v>18047</v>
      </c>
      <c r="E75" s="251"/>
      <c r="F75" s="23"/>
    </row>
    <row r="76" spans="1:6">
      <c r="A76" s="261" t="s">
        <v>1070</v>
      </c>
      <c r="B76" s="262">
        <v>6963</v>
      </c>
      <c r="C76" s="263">
        <v>7774</v>
      </c>
      <c r="D76" s="264">
        <v>14737</v>
      </c>
      <c r="E76" s="251"/>
      <c r="F76" s="23"/>
    </row>
    <row r="77" spans="1:6">
      <c r="A77" s="261" t="s">
        <v>1071</v>
      </c>
      <c r="B77" s="262">
        <v>7588</v>
      </c>
      <c r="C77" s="263">
        <v>8304</v>
      </c>
      <c r="D77" s="264">
        <v>15892</v>
      </c>
      <c r="E77" s="251"/>
      <c r="F77" s="23"/>
    </row>
    <row r="78" spans="1:6">
      <c r="A78" s="261" t="s">
        <v>1072</v>
      </c>
      <c r="B78" s="262">
        <v>7297</v>
      </c>
      <c r="C78" s="263">
        <v>7905</v>
      </c>
      <c r="D78" s="264">
        <v>15202</v>
      </c>
      <c r="E78" s="251"/>
      <c r="F78" s="23"/>
    </row>
    <row r="79" spans="1:6">
      <c r="A79" s="261" t="s">
        <v>1073</v>
      </c>
      <c r="B79" s="262">
        <v>6612</v>
      </c>
      <c r="C79" s="263">
        <v>7562</v>
      </c>
      <c r="D79" s="264">
        <v>14174</v>
      </c>
      <c r="E79" s="251"/>
      <c r="F79" s="23"/>
    </row>
    <row r="80" spans="1:6">
      <c r="A80" s="261" t="s">
        <v>1074</v>
      </c>
      <c r="B80" s="262">
        <v>6417</v>
      </c>
      <c r="C80" s="263">
        <v>7325</v>
      </c>
      <c r="D80" s="264">
        <v>13742</v>
      </c>
      <c r="E80" s="251"/>
      <c r="F80" s="23"/>
    </row>
    <row r="81" spans="1:6">
      <c r="A81" s="261" t="s">
        <v>1075</v>
      </c>
      <c r="B81" s="262">
        <v>5451</v>
      </c>
      <c r="C81" s="263">
        <v>6393</v>
      </c>
      <c r="D81" s="264">
        <v>11844</v>
      </c>
      <c r="E81" s="251"/>
      <c r="F81" s="23"/>
    </row>
    <row r="82" spans="1:6">
      <c r="A82" s="261" t="s">
        <v>1076</v>
      </c>
      <c r="B82" s="262">
        <v>4886</v>
      </c>
      <c r="C82" s="263">
        <v>5865</v>
      </c>
      <c r="D82" s="264">
        <v>10751</v>
      </c>
      <c r="E82" s="251"/>
      <c r="F82" s="23"/>
    </row>
    <row r="83" spans="1:6">
      <c r="A83" s="261" t="s">
        <v>1077</v>
      </c>
      <c r="B83" s="262">
        <v>4986</v>
      </c>
      <c r="C83" s="263">
        <v>5796</v>
      </c>
      <c r="D83" s="264">
        <v>10782</v>
      </c>
      <c r="E83" s="251"/>
      <c r="F83" s="23"/>
    </row>
    <row r="84" spans="1:6">
      <c r="A84" s="261" t="s">
        <v>1078</v>
      </c>
      <c r="B84" s="262">
        <v>4299</v>
      </c>
      <c r="C84" s="263">
        <v>5119</v>
      </c>
      <c r="D84" s="264">
        <v>9418</v>
      </c>
      <c r="E84" s="251"/>
      <c r="F84" s="23"/>
    </row>
    <row r="85" spans="1:6">
      <c r="A85" s="261" t="s">
        <v>1079</v>
      </c>
      <c r="B85" s="262">
        <v>4535</v>
      </c>
      <c r="C85" s="263">
        <v>5498</v>
      </c>
      <c r="D85" s="264">
        <v>10033</v>
      </c>
      <c r="E85" s="251"/>
      <c r="F85" s="23"/>
    </row>
    <row r="86" spans="1:6">
      <c r="A86" s="261" t="s">
        <v>1080</v>
      </c>
      <c r="B86" s="262">
        <v>3581</v>
      </c>
      <c r="C86" s="263">
        <v>4220</v>
      </c>
      <c r="D86" s="264">
        <v>7801</v>
      </c>
      <c r="E86" s="251"/>
      <c r="F86" s="23"/>
    </row>
    <row r="87" spans="1:6">
      <c r="A87" s="261" t="s">
        <v>1081</v>
      </c>
      <c r="B87" s="262">
        <v>3552</v>
      </c>
      <c r="C87" s="263">
        <v>4330</v>
      </c>
      <c r="D87" s="264">
        <v>7882</v>
      </c>
      <c r="E87" s="251"/>
      <c r="F87" s="23"/>
    </row>
    <row r="88" spans="1:6">
      <c r="A88" s="261" t="s">
        <v>1082</v>
      </c>
      <c r="B88" s="262">
        <v>3300</v>
      </c>
      <c r="C88" s="263">
        <v>4103</v>
      </c>
      <c r="D88" s="264">
        <v>7403</v>
      </c>
      <c r="E88" s="251"/>
      <c r="F88" s="23"/>
    </row>
    <row r="89" spans="1:6">
      <c r="A89" s="261" t="s">
        <v>1083</v>
      </c>
      <c r="B89" s="262">
        <v>3210</v>
      </c>
      <c r="C89" s="263">
        <v>3825</v>
      </c>
      <c r="D89" s="264">
        <v>7035</v>
      </c>
      <c r="E89" s="251"/>
      <c r="F89" s="23"/>
    </row>
    <row r="90" spans="1:6">
      <c r="A90" s="261" t="s">
        <v>1084</v>
      </c>
      <c r="B90" s="262">
        <v>2400</v>
      </c>
      <c r="C90" s="263">
        <v>3055</v>
      </c>
      <c r="D90" s="264">
        <v>5455</v>
      </c>
      <c r="E90" s="251"/>
      <c r="F90" s="23"/>
    </row>
    <row r="91" spans="1:6">
      <c r="A91" s="261" t="s">
        <v>1085</v>
      </c>
      <c r="B91" s="262">
        <v>2069</v>
      </c>
      <c r="C91" s="263">
        <v>2835</v>
      </c>
      <c r="D91" s="264">
        <v>4904</v>
      </c>
      <c r="E91" s="251"/>
      <c r="F91" s="23"/>
    </row>
    <row r="92" spans="1:6">
      <c r="A92" s="261" t="s">
        <v>1086</v>
      </c>
      <c r="B92" s="262">
        <v>1817</v>
      </c>
      <c r="C92" s="263">
        <v>2497</v>
      </c>
      <c r="D92" s="264">
        <v>4314</v>
      </c>
      <c r="E92" s="251"/>
      <c r="F92" s="23"/>
    </row>
    <row r="93" spans="1:6">
      <c r="A93" s="261" t="s">
        <v>1087</v>
      </c>
      <c r="B93" s="262">
        <v>1450</v>
      </c>
      <c r="C93" s="263">
        <v>2025</v>
      </c>
      <c r="D93" s="264">
        <v>3475</v>
      </c>
      <c r="E93" s="251"/>
      <c r="F93" s="23"/>
    </row>
    <row r="94" spans="1:6">
      <c r="A94" s="261" t="s">
        <v>1088</v>
      </c>
      <c r="B94" s="262">
        <v>1331</v>
      </c>
      <c r="C94" s="263">
        <v>1784</v>
      </c>
      <c r="D94" s="264">
        <v>3115</v>
      </c>
      <c r="E94" s="251"/>
      <c r="F94" s="23"/>
    </row>
    <row r="95" spans="1:6">
      <c r="A95" s="261" t="s">
        <v>1089</v>
      </c>
      <c r="B95" s="262">
        <v>1072</v>
      </c>
      <c r="C95" s="263">
        <v>1658</v>
      </c>
      <c r="D95" s="264">
        <v>2730</v>
      </c>
      <c r="E95" s="251"/>
      <c r="F95" s="23"/>
    </row>
    <row r="96" spans="1:6">
      <c r="A96" s="261" t="s">
        <v>1090</v>
      </c>
      <c r="B96" s="262">
        <v>715</v>
      </c>
      <c r="C96" s="263">
        <v>1119</v>
      </c>
      <c r="D96" s="264">
        <v>1834</v>
      </c>
      <c r="E96" s="251"/>
      <c r="F96" s="23"/>
    </row>
    <row r="97" spans="1:6">
      <c r="A97" s="261" t="s">
        <v>1091</v>
      </c>
      <c r="B97" s="262">
        <v>615</v>
      </c>
      <c r="C97" s="263">
        <v>958</v>
      </c>
      <c r="D97" s="264">
        <v>1573</v>
      </c>
      <c r="E97" s="251"/>
      <c r="F97" s="23"/>
    </row>
    <row r="98" spans="1:6">
      <c r="A98" s="261" t="s">
        <v>1092</v>
      </c>
      <c r="B98" s="262">
        <v>594</v>
      </c>
      <c r="C98" s="263">
        <v>779</v>
      </c>
      <c r="D98" s="264">
        <v>1373</v>
      </c>
      <c r="E98" s="251"/>
      <c r="F98" s="23"/>
    </row>
    <row r="99" spans="1:6">
      <c r="A99" s="261" t="s">
        <v>1093</v>
      </c>
      <c r="B99" s="262">
        <v>478</v>
      </c>
      <c r="C99" s="263">
        <v>732</v>
      </c>
      <c r="D99" s="264">
        <v>1210</v>
      </c>
      <c r="E99" s="251"/>
      <c r="F99" s="23"/>
    </row>
    <row r="100" spans="1:6">
      <c r="A100" s="261" t="s">
        <v>1094</v>
      </c>
      <c r="B100" s="262">
        <v>360</v>
      </c>
      <c r="C100" s="263">
        <v>495</v>
      </c>
      <c r="D100" s="264">
        <v>855</v>
      </c>
      <c r="E100" s="251"/>
      <c r="F100" s="23"/>
    </row>
    <row r="101" spans="1:6">
      <c r="A101" s="261" t="s">
        <v>1095</v>
      </c>
      <c r="B101" s="262">
        <v>275</v>
      </c>
      <c r="C101" s="263">
        <v>474</v>
      </c>
      <c r="D101" s="264">
        <v>749</v>
      </c>
      <c r="E101" s="251"/>
      <c r="F101" s="23"/>
    </row>
    <row r="102" spans="1:6">
      <c r="A102" s="261" t="s">
        <v>1096</v>
      </c>
      <c r="B102" s="262">
        <v>204</v>
      </c>
      <c r="C102" s="263">
        <v>372</v>
      </c>
      <c r="D102" s="264">
        <v>576</v>
      </c>
      <c r="E102" s="251"/>
      <c r="F102" s="23"/>
    </row>
    <row r="103" spans="1:6">
      <c r="A103" s="261" t="s">
        <v>1097</v>
      </c>
      <c r="B103" s="262">
        <v>144</v>
      </c>
      <c r="C103" s="263">
        <v>271</v>
      </c>
      <c r="D103" s="264">
        <v>415</v>
      </c>
      <c r="E103" s="251"/>
      <c r="F103" s="23"/>
    </row>
    <row r="104" spans="1:6">
      <c r="A104" s="261" t="s">
        <v>1098</v>
      </c>
      <c r="B104" s="262">
        <v>134</v>
      </c>
      <c r="C104" s="263">
        <v>218</v>
      </c>
      <c r="D104" s="264">
        <v>352</v>
      </c>
      <c r="E104" s="251"/>
      <c r="F104" s="23"/>
    </row>
    <row r="105" spans="1:6" ht="15.75" thickBot="1">
      <c r="A105" s="265" t="s">
        <v>1099</v>
      </c>
      <c r="B105" s="266">
        <v>69</v>
      </c>
      <c r="C105" s="267">
        <v>109</v>
      </c>
      <c r="D105" s="268">
        <v>178</v>
      </c>
      <c r="E105" s="251"/>
      <c r="F105" s="23"/>
    </row>
    <row r="106" spans="1:6">
      <c r="A106" s="261" t="s">
        <v>657</v>
      </c>
      <c r="B106" s="262">
        <v>44</v>
      </c>
      <c r="C106" s="263">
        <v>68</v>
      </c>
      <c r="D106" s="269">
        <v>112</v>
      </c>
      <c r="E106" s="251"/>
      <c r="F106" s="23"/>
    </row>
    <row r="107" spans="1:6">
      <c r="A107" s="261" t="s">
        <v>660</v>
      </c>
      <c r="B107" s="262">
        <v>27</v>
      </c>
      <c r="C107" s="263">
        <v>40</v>
      </c>
      <c r="D107" s="269">
        <v>67</v>
      </c>
      <c r="E107" s="251"/>
      <c r="F107" s="23"/>
    </row>
    <row r="108" spans="1:6">
      <c r="A108" s="261" t="s">
        <v>662</v>
      </c>
      <c r="B108" s="262">
        <v>16</v>
      </c>
      <c r="C108" s="263">
        <v>32</v>
      </c>
      <c r="D108" s="269">
        <v>48</v>
      </c>
      <c r="E108" s="251"/>
      <c r="F108" s="23"/>
    </row>
    <row r="109" spans="1:6">
      <c r="A109" s="261" t="s">
        <v>663</v>
      </c>
      <c r="B109" s="262">
        <v>16</v>
      </c>
      <c r="C109" s="263">
        <v>18</v>
      </c>
      <c r="D109" s="269">
        <v>34</v>
      </c>
      <c r="E109" s="251"/>
      <c r="F109" s="23"/>
    </row>
    <row r="110" spans="1:6">
      <c r="A110" s="261" t="s">
        <v>664</v>
      </c>
      <c r="B110" s="262">
        <v>8</v>
      </c>
      <c r="C110" s="263">
        <v>10</v>
      </c>
      <c r="D110" s="269">
        <v>18</v>
      </c>
      <c r="E110" s="251"/>
      <c r="F110" s="23"/>
    </row>
    <row r="111" spans="1:6">
      <c r="A111" s="261" t="s">
        <v>666</v>
      </c>
      <c r="B111" s="262">
        <v>8</v>
      </c>
      <c r="C111" s="263">
        <v>6</v>
      </c>
      <c r="D111" s="269">
        <v>14</v>
      </c>
      <c r="E111" s="251"/>
      <c r="F111" s="23"/>
    </row>
    <row r="112" spans="1:6">
      <c r="A112" s="261" t="s">
        <v>668</v>
      </c>
      <c r="B112" s="262">
        <v>7</v>
      </c>
      <c r="C112" s="263">
        <v>9</v>
      </c>
      <c r="D112" s="269">
        <v>16</v>
      </c>
      <c r="E112" s="251"/>
      <c r="F112" s="23"/>
    </row>
    <row r="113" spans="1:6">
      <c r="A113" s="261" t="s">
        <v>669</v>
      </c>
      <c r="B113" s="262">
        <v>3</v>
      </c>
      <c r="C113" s="263">
        <v>5</v>
      </c>
      <c r="D113" s="269">
        <v>8</v>
      </c>
      <c r="E113" s="251"/>
      <c r="F113" s="23"/>
    </row>
    <row r="114" spans="1:6">
      <c r="A114" s="261" t="s">
        <v>670</v>
      </c>
      <c r="B114" s="262">
        <v>0</v>
      </c>
      <c r="C114" s="263">
        <v>6</v>
      </c>
      <c r="D114" s="269">
        <v>6</v>
      </c>
      <c r="E114" s="251"/>
      <c r="F114" s="23"/>
    </row>
    <row r="115" spans="1:6">
      <c r="A115" s="261" t="s">
        <v>671</v>
      </c>
      <c r="B115" s="262">
        <v>1</v>
      </c>
      <c r="C115" s="263">
        <v>1</v>
      </c>
      <c r="D115" s="269">
        <v>2</v>
      </c>
      <c r="E115" s="251"/>
      <c r="F115" s="23"/>
    </row>
    <row r="116" spans="1:6">
      <c r="A116" s="261" t="s">
        <v>672</v>
      </c>
      <c r="B116" s="262">
        <v>4</v>
      </c>
      <c r="C116" s="263">
        <v>1</v>
      </c>
      <c r="D116" s="269">
        <v>5</v>
      </c>
      <c r="E116" s="251"/>
      <c r="F116" s="23"/>
    </row>
    <row r="117" spans="1:6">
      <c r="A117" s="261" t="s">
        <v>674</v>
      </c>
      <c r="B117" s="262">
        <v>0</v>
      </c>
      <c r="C117" s="263">
        <v>1</v>
      </c>
      <c r="D117" s="269">
        <v>1</v>
      </c>
      <c r="E117" s="25"/>
      <c r="F117" s="23"/>
    </row>
    <row r="118" spans="1:6">
      <c r="A118" s="270" t="s">
        <v>36</v>
      </c>
      <c r="B118" s="262">
        <v>2106061</v>
      </c>
      <c r="C118" s="263">
        <v>2195641</v>
      </c>
      <c r="D118" s="269">
        <v>4301702</v>
      </c>
    </row>
  </sheetData>
  <mergeCells count="8">
    <mergeCell ref="A2:D2"/>
    <mergeCell ref="D3:D4"/>
    <mergeCell ref="A3:A4"/>
    <mergeCell ref="N3:Q3"/>
    <mergeCell ref="Q5:Q7"/>
    <mergeCell ref="B3:C3"/>
    <mergeCell ref="F3:I3"/>
    <mergeCell ref="I5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E84"/>
  <sheetViews>
    <sheetView workbookViewId="0">
      <selection activeCell="G15" sqref="G15"/>
    </sheetView>
  </sheetViews>
  <sheetFormatPr baseColWidth="10" defaultColWidth="24.140625" defaultRowHeight="12.75"/>
  <cols>
    <col min="1" max="1" width="24.140625" style="6"/>
    <col min="2" max="2" width="8" style="6" bestFit="1" customWidth="1"/>
    <col min="3" max="3" width="13.140625" style="6" bestFit="1" customWidth="1"/>
    <col min="4" max="4" width="8" style="6" bestFit="1" customWidth="1"/>
    <col min="5" max="16384" width="24.140625" style="6"/>
  </cols>
  <sheetData>
    <row r="1" spans="1:5">
      <c r="A1" s="48" t="s">
        <v>1100</v>
      </c>
      <c r="B1" s="48" t="s">
        <v>36</v>
      </c>
      <c r="C1" s="48" t="s">
        <v>1101</v>
      </c>
      <c r="D1" s="49"/>
      <c r="E1" s="48" t="s">
        <v>1102</v>
      </c>
    </row>
    <row r="2" spans="1:5">
      <c r="A2" s="45" t="s">
        <v>1103</v>
      </c>
      <c r="B2" s="46">
        <v>72074</v>
      </c>
      <c r="C2" s="45" t="s">
        <v>675</v>
      </c>
      <c r="D2" s="46">
        <v>64842</v>
      </c>
      <c r="E2" s="18">
        <f>LN(D2/B2)*(1/11)*100</f>
        <v>-0.96127115857073053</v>
      </c>
    </row>
    <row r="3" spans="1:5">
      <c r="A3" s="45" t="s">
        <v>1104</v>
      </c>
      <c r="B3" s="46">
        <v>309672</v>
      </c>
      <c r="C3" s="45" t="s">
        <v>657</v>
      </c>
      <c r="D3" s="46">
        <v>288054</v>
      </c>
      <c r="E3" s="18">
        <f t="shared" ref="E3:E33" si="0">LN(D3/B3)*(1/11)*100</f>
        <v>-0.6578700932512429</v>
      </c>
    </row>
    <row r="4" spans="1:5">
      <c r="A4" s="45" t="s">
        <v>1105</v>
      </c>
      <c r="B4" s="46">
        <v>40082</v>
      </c>
      <c r="C4" s="45" t="s">
        <v>755</v>
      </c>
      <c r="D4" s="46">
        <v>38453</v>
      </c>
      <c r="E4" s="18">
        <f t="shared" si="0"/>
        <v>-0.37718763105662906</v>
      </c>
    </row>
    <row r="5" spans="1:5">
      <c r="A5" s="45" t="s">
        <v>1106</v>
      </c>
      <c r="B5" s="46">
        <v>50433</v>
      </c>
      <c r="C5" s="45" t="s">
        <v>678</v>
      </c>
      <c r="D5" s="46">
        <v>49002</v>
      </c>
      <c r="E5" s="18">
        <f t="shared" si="0"/>
        <v>-0.26167826468034244</v>
      </c>
    </row>
    <row r="6" spans="1:5">
      <c r="A6" s="45" t="s">
        <v>1107</v>
      </c>
      <c r="B6" s="46">
        <v>117532</v>
      </c>
      <c r="C6" s="45" t="s">
        <v>669</v>
      </c>
      <c r="D6" s="46">
        <v>114729</v>
      </c>
      <c r="E6" s="18">
        <f t="shared" si="0"/>
        <v>-0.21943464795323872</v>
      </c>
    </row>
    <row r="7" spans="1:5">
      <c r="A7" s="45" t="s">
        <v>1108</v>
      </c>
      <c r="B7" s="46">
        <v>68510</v>
      </c>
      <c r="C7" s="45" t="s">
        <v>714</v>
      </c>
      <c r="D7" s="46">
        <v>69546</v>
      </c>
      <c r="E7" s="18">
        <f t="shared" si="0"/>
        <v>0.13644258290777508</v>
      </c>
    </row>
    <row r="8" spans="1:5">
      <c r="A8" s="45" t="s">
        <v>1109</v>
      </c>
      <c r="B8" s="46">
        <v>11696</v>
      </c>
      <c r="C8" s="45" t="s">
        <v>684</v>
      </c>
      <c r="D8" s="46">
        <v>12200</v>
      </c>
      <c r="E8" s="18">
        <f t="shared" si="0"/>
        <v>0.38353680665262063</v>
      </c>
    </row>
    <row r="9" spans="1:5">
      <c r="A9" s="45" t="s">
        <v>1110</v>
      </c>
      <c r="B9" s="46">
        <v>14046</v>
      </c>
      <c r="C9" s="45" t="s">
        <v>712</v>
      </c>
      <c r="D9" s="46">
        <v>14669</v>
      </c>
      <c r="E9" s="18">
        <f t="shared" si="0"/>
        <v>0.39453423426179107</v>
      </c>
    </row>
    <row r="10" spans="1:5">
      <c r="A10" s="45" t="s">
        <v>1111</v>
      </c>
      <c r="B10" s="46">
        <v>89933</v>
      </c>
      <c r="C10" s="45" t="s">
        <v>759</v>
      </c>
      <c r="D10" s="46">
        <v>94411</v>
      </c>
      <c r="E10" s="18">
        <f t="shared" si="0"/>
        <v>0.44175130124698736</v>
      </c>
    </row>
    <row r="11" spans="1:5">
      <c r="A11" s="45" t="s">
        <v>1112</v>
      </c>
      <c r="B11" s="46">
        <v>6519</v>
      </c>
      <c r="C11" s="45" t="s">
        <v>680</v>
      </c>
      <c r="D11" s="46">
        <v>6948</v>
      </c>
      <c r="E11" s="18">
        <f t="shared" si="0"/>
        <v>0.57938962214960288</v>
      </c>
    </row>
    <row r="12" spans="1:5">
      <c r="A12" s="45" t="s">
        <v>1113</v>
      </c>
      <c r="B12" s="46">
        <v>60889</v>
      </c>
      <c r="C12" s="45" t="s">
        <v>681</v>
      </c>
      <c r="D12" s="46">
        <v>65275</v>
      </c>
      <c r="E12" s="18">
        <f t="shared" si="0"/>
        <v>0.63233254688675655</v>
      </c>
    </row>
    <row r="13" spans="1:5">
      <c r="A13" s="45" t="s">
        <v>1114</v>
      </c>
      <c r="B13" s="46">
        <v>193478</v>
      </c>
      <c r="C13" s="45" t="s">
        <v>662</v>
      </c>
      <c r="D13" s="46">
        <v>207719</v>
      </c>
      <c r="E13" s="18">
        <f t="shared" si="0"/>
        <v>0.64565812614531315</v>
      </c>
    </row>
    <row r="14" spans="1:5">
      <c r="A14" s="45" t="s">
        <v>1115</v>
      </c>
      <c r="B14" s="46">
        <v>52372</v>
      </c>
      <c r="C14" s="45" t="s">
        <v>660</v>
      </c>
      <c r="D14" s="46">
        <v>56509</v>
      </c>
      <c r="E14" s="18">
        <f t="shared" si="0"/>
        <v>0.69116200124234073</v>
      </c>
    </row>
    <row r="15" spans="1:5">
      <c r="A15" s="45" t="s">
        <v>1116</v>
      </c>
      <c r="B15" s="46">
        <v>18661</v>
      </c>
      <c r="C15" s="45" t="s">
        <v>674</v>
      </c>
      <c r="D15" s="46">
        <v>20209</v>
      </c>
      <c r="E15" s="18">
        <f t="shared" si="0"/>
        <v>0.72447513804342467</v>
      </c>
    </row>
    <row r="16" spans="1:5">
      <c r="A16" s="45" t="s">
        <v>1117</v>
      </c>
      <c r="B16" s="46">
        <v>52409</v>
      </c>
      <c r="C16" s="45" t="s">
        <v>764</v>
      </c>
      <c r="D16" s="46">
        <v>56856</v>
      </c>
      <c r="E16" s="18">
        <f t="shared" si="0"/>
        <v>0.74039475655211484</v>
      </c>
    </row>
    <row r="17" spans="1:5">
      <c r="A17" s="45" t="s">
        <v>1118</v>
      </c>
      <c r="B17" s="46">
        <v>24076</v>
      </c>
      <c r="C17" s="45" t="s">
        <v>738</v>
      </c>
      <c r="D17" s="46">
        <v>26201</v>
      </c>
      <c r="E17" s="18">
        <f t="shared" si="0"/>
        <v>0.76892803901891726</v>
      </c>
    </row>
    <row r="18" spans="1:5">
      <c r="A18" s="45" t="s">
        <v>1119</v>
      </c>
      <c r="B18" s="46">
        <v>52393</v>
      </c>
      <c r="C18" s="45" t="s">
        <v>708</v>
      </c>
      <c r="D18" s="46">
        <v>57432</v>
      </c>
      <c r="E18" s="18">
        <f t="shared" si="0"/>
        <v>0.83480586051898253</v>
      </c>
    </row>
    <row r="19" spans="1:5">
      <c r="A19" s="45" t="s">
        <v>1120</v>
      </c>
      <c r="B19" s="46">
        <v>55585</v>
      </c>
      <c r="C19" s="45" t="s">
        <v>672</v>
      </c>
      <c r="D19" s="46">
        <v>61080</v>
      </c>
      <c r="E19" s="18">
        <f t="shared" si="0"/>
        <v>0.85700999695321167</v>
      </c>
    </row>
    <row r="20" spans="1:5">
      <c r="A20" s="45" t="s">
        <v>1121</v>
      </c>
      <c r="B20" s="46">
        <v>17871</v>
      </c>
      <c r="C20" s="45" t="s">
        <v>741</v>
      </c>
      <c r="D20" s="46">
        <v>19640</v>
      </c>
      <c r="E20" s="18">
        <f t="shared" si="0"/>
        <v>0.85808196010599791</v>
      </c>
    </row>
    <row r="21" spans="1:5">
      <c r="A21" s="45" t="s">
        <v>1122</v>
      </c>
      <c r="B21" s="46">
        <v>19834</v>
      </c>
      <c r="C21" s="45" t="s">
        <v>726</v>
      </c>
      <c r="D21" s="46">
        <v>21820</v>
      </c>
      <c r="E21" s="18">
        <f t="shared" si="0"/>
        <v>0.86753948764537714</v>
      </c>
    </row>
    <row r="22" spans="1:5">
      <c r="A22" s="45" t="s">
        <v>1123</v>
      </c>
      <c r="B22" s="46">
        <v>122187</v>
      </c>
      <c r="C22" s="45" t="s">
        <v>682</v>
      </c>
      <c r="D22" s="46">
        <v>134510</v>
      </c>
      <c r="E22" s="18">
        <f t="shared" si="0"/>
        <v>0.87350806927990121</v>
      </c>
    </row>
    <row r="23" spans="1:5">
      <c r="A23" s="45" t="s">
        <v>1124</v>
      </c>
      <c r="B23" s="46">
        <v>6534</v>
      </c>
      <c r="C23" s="45" t="s">
        <v>745</v>
      </c>
      <c r="D23" s="46">
        <v>7197</v>
      </c>
      <c r="E23" s="18">
        <f t="shared" si="0"/>
        <v>0.87859053951626098</v>
      </c>
    </row>
    <row r="24" spans="1:5">
      <c r="A24" s="45" t="s">
        <v>1125</v>
      </c>
      <c r="B24" s="46">
        <v>70297</v>
      </c>
      <c r="C24" s="45" t="s">
        <v>671</v>
      </c>
      <c r="D24" s="46">
        <v>77798</v>
      </c>
      <c r="E24" s="18">
        <f t="shared" si="0"/>
        <v>0.92169636600178162</v>
      </c>
    </row>
    <row r="25" spans="1:5">
      <c r="A25" s="45" t="s">
        <v>1126</v>
      </c>
      <c r="B25" s="46">
        <v>16276</v>
      </c>
      <c r="C25" s="45" t="s">
        <v>740</v>
      </c>
      <c r="D25" s="46">
        <v>18039</v>
      </c>
      <c r="E25" s="18">
        <f t="shared" si="0"/>
        <v>0.93494955078270647</v>
      </c>
    </row>
    <row r="26" spans="1:5">
      <c r="A26" s="45" t="s">
        <v>1127</v>
      </c>
      <c r="B26" s="46">
        <v>16239</v>
      </c>
      <c r="C26" s="45" t="s">
        <v>700</v>
      </c>
      <c r="D26" s="46">
        <v>18085</v>
      </c>
      <c r="E26" s="18">
        <f t="shared" si="0"/>
        <v>0.97879189928282517</v>
      </c>
    </row>
    <row r="27" spans="1:5">
      <c r="A27" s="45" t="s">
        <v>1128</v>
      </c>
      <c r="B27" s="46">
        <v>9985</v>
      </c>
      <c r="C27" s="45" t="s">
        <v>743</v>
      </c>
      <c r="D27" s="46">
        <v>11121</v>
      </c>
      <c r="E27" s="18">
        <f t="shared" si="0"/>
        <v>0.97955678153569437</v>
      </c>
    </row>
    <row r="28" spans="1:5">
      <c r="A28" s="45" t="s">
        <v>1129</v>
      </c>
      <c r="B28" s="46">
        <v>132057</v>
      </c>
      <c r="C28" s="45" t="s">
        <v>706</v>
      </c>
      <c r="D28" s="46">
        <v>147898</v>
      </c>
      <c r="E28" s="18">
        <f t="shared" si="0"/>
        <v>1.0299018128484871</v>
      </c>
    </row>
    <row r="29" spans="1:5">
      <c r="A29" s="45" t="s">
        <v>1130</v>
      </c>
      <c r="B29" s="46">
        <v>102504</v>
      </c>
      <c r="C29" s="45" t="s">
        <v>746</v>
      </c>
      <c r="D29" s="46">
        <v>115019</v>
      </c>
      <c r="E29" s="18">
        <f t="shared" si="0"/>
        <v>1.0472319081853576</v>
      </c>
    </row>
    <row r="30" spans="1:5">
      <c r="A30" s="45" t="s">
        <v>1131</v>
      </c>
      <c r="B30" s="46">
        <v>37274</v>
      </c>
      <c r="C30" s="45" t="s">
        <v>757</v>
      </c>
      <c r="D30" s="46">
        <v>41831</v>
      </c>
      <c r="E30" s="18">
        <f t="shared" si="0"/>
        <v>1.0485605345203324</v>
      </c>
    </row>
    <row r="31" spans="1:5">
      <c r="A31" s="45" t="s">
        <v>1132</v>
      </c>
      <c r="B31" s="46">
        <v>10845</v>
      </c>
      <c r="C31" s="45" t="s">
        <v>699</v>
      </c>
      <c r="D31" s="46">
        <v>12205</v>
      </c>
      <c r="E31" s="18">
        <f t="shared" si="0"/>
        <v>1.0740141778735062</v>
      </c>
    </row>
    <row r="32" spans="1:5">
      <c r="A32" s="45" t="s">
        <v>1133</v>
      </c>
      <c r="B32" s="46">
        <v>29407</v>
      </c>
      <c r="C32" s="45" t="s">
        <v>663</v>
      </c>
      <c r="D32" s="46">
        <v>33142</v>
      </c>
      <c r="E32" s="18">
        <f t="shared" si="0"/>
        <v>1.0869874451367616</v>
      </c>
    </row>
    <row r="33" spans="1:5">
      <c r="A33" s="45" t="s">
        <v>1134</v>
      </c>
      <c r="B33" s="46">
        <v>40139</v>
      </c>
      <c r="C33" s="45" t="s">
        <v>749</v>
      </c>
      <c r="D33" s="46">
        <v>45244</v>
      </c>
      <c r="E33" s="18">
        <f t="shared" si="0"/>
        <v>1.0883784946950321</v>
      </c>
    </row>
    <row r="34" spans="1:5">
      <c r="A34" s="45" t="s">
        <v>1135</v>
      </c>
      <c r="B34" s="46">
        <v>50419</v>
      </c>
      <c r="C34" s="45" t="s">
        <v>677</v>
      </c>
      <c r="D34" s="46">
        <v>56873</v>
      </c>
      <c r="E34" s="18">
        <f t="shared" ref="E34:E65" si="1">LN(D34/B34)*(1/11)*100</f>
        <v>1.0950238514000699</v>
      </c>
    </row>
    <row r="35" spans="1:5">
      <c r="A35" s="45" t="s">
        <v>36</v>
      </c>
      <c r="B35" s="46">
        <v>3810179</v>
      </c>
      <c r="C35" s="45" t="s">
        <v>36</v>
      </c>
      <c r="D35" s="46">
        <v>4301702</v>
      </c>
      <c r="E35" s="18">
        <f t="shared" si="1"/>
        <v>1.1030417152456593</v>
      </c>
    </row>
    <row r="36" spans="1:5">
      <c r="A36" s="45" t="s">
        <v>1136</v>
      </c>
      <c r="B36" s="46">
        <v>4877</v>
      </c>
      <c r="C36" s="45" t="s">
        <v>679</v>
      </c>
      <c r="D36" s="46">
        <v>5512</v>
      </c>
      <c r="E36" s="18">
        <f t="shared" si="1"/>
        <v>1.1127023362131074</v>
      </c>
    </row>
    <row r="37" spans="1:5">
      <c r="A37" s="45" t="s">
        <v>1137</v>
      </c>
      <c r="B37" s="46">
        <v>22479</v>
      </c>
      <c r="C37" s="45" t="s">
        <v>692</v>
      </c>
      <c r="D37" s="46">
        <v>25460</v>
      </c>
      <c r="E37" s="18">
        <f t="shared" si="1"/>
        <v>1.1320641188997913</v>
      </c>
    </row>
    <row r="38" spans="1:5">
      <c r="A38" s="45" t="s">
        <v>1138</v>
      </c>
      <c r="B38" s="46">
        <v>37602</v>
      </c>
      <c r="C38" s="45" t="s">
        <v>693</v>
      </c>
      <c r="D38" s="46">
        <v>42713</v>
      </c>
      <c r="E38" s="18">
        <f t="shared" si="1"/>
        <v>1.1586007552482491</v>
      </c>
    </row>
    <row r="39" spans="1:5">
      <c r="A39" s="45" t="s">
        <v>1139</v>
      </c>
      <c r="B39" s="46">
        <v>25861</v>
      </c>
      <c r="C39" s="45" t="s">
        <v>751</v>
      </c>
      <c r="D39" s="46">
        <v>29433</v>
      </c>
      <c r="E39" s="18">
        <f t="shared" si="1"/>
        <v>1.1761859226641862</v>
      </c>
    </row>
    <row r="40" spans="1:5">
      <c r="A40" s="45" t="s">
        <v>1140</v>
      </c>
      <c r="B40" s="46">
        <v>33096</v>
      </c>
      <c r="C40" s="45" t="s">
        <v>766</v>
      </c>
      <c r="D40" s="46">
        <v>37732</v>
      </c>
      <c r="E40" s="18">
        <f t="shared" si="1"/>
        <v>1.1917828329863311</v>
      </c>
    </row>
    <row r="41" spans="1:5">
      <c r="A41" s="45" t="s">
        <v>1141</v>
      </c>
      <c r="B41" s="46">
        <v>222853</v>
      </c>
      <c r="C41" s="45" t="s">
        <v>686</v>
      </c>
      <c r="D41" s="46">
        <v>254591</v>
      </c>
      <c r="E41" s="18">
        <f t="shared" si="1"/>
        <v>1.2104179514423401</v>
      </c>
    </row>
    <row r="42" spans="1:5">
      <c r="A42" s="45" t="s">
        <v>1142</v>
      </c>
      <c r="B42" s="46">
        <v>5343</v>
      </c>
      <c r="C42" s="45" t="s">
        <v>691</v>
      </c>
      <c r="D42" s="46">
        <v>6136</v>
      </c>
      <c r="E42" s="18">
        <f t="shared" si="1"/>
        <v>1.2580524644483702</v>
      </c>
    </row>
    <row r="43" spans="1:5">
      <c r="A43" s="45" t="s">
        <v>1143</v>
      </c>
      <c r="B43" s="46">
        <v>14160</v>
      </c>
      <c r="C43" s="45" t="s">
        <v>664</v>
      </c>
      <c r="D43" s="46">
        <v>16280</v>
      </c>
      <c r="E43" s="18">
        <f t="shared" si="1"/>
        <v>1.2683297482620042</v>
      </c>
    </row>
    <row r="44" spans="1:5">
      <c r="A44" s="45" t="s">
        <v>1144</v>
      </c>
      <c r="B44" s="46">
        <v>34748</v>
      </c>
      <c r="C44" s="45" t="s">
        <v>721</v>
      </c>
      <c r="D44" s="46">
        <v>40029</v>
      </c>
      <c r="E44" s="18">
        <f t="shared" si="1"/>
        <v>1.2862015911883562</v>
      </c>
    </row>
    <row r="45" spans="1:5">
      <c r="A45" s="45" t="s">
        <v>1145</v>
      </c>
      <c r="B45" s="46">
        <v>33823</v>
      </c>
      <c r="C45" s="45" t="s">
        <v>754</v>
      </c>
      <c r="D45" s="46">
        <v>39150</v>
      </c>
      <c r="E45" s="18">
        <f t="shared" si="1"/>
        <v>1.3296307090189752</v>
      </c>
    </row>
    <row r="46" spans="1:5">
      <c r="A46" s="45" t="s">
        <v>1146</v>
      </c>
      <c r="B46" s="46">
        <v>11159</v>
      </c>
      <c r="C46" s="45" t="s">
        <v>750</v>
      </c>
      <c r="D46" s="46">
        <v>12950</v>
      </c>
      <c r="E46" s="18">
        <f t="shared" si="1"/>
        <v>1.3531767358362046</v>
      </c>
    </row>
    <row r="47" spans="1:5">
      <c r="A47" s="45" t="s">
        <v>1147</v>
      </c>
      <c r="B47" s="46">
        <v>16505</v>
      </c>
      <c r="C47" s="45" t="s">
        <v>744</v>
      </c>
      <c r="D47" s="46">
        <v>19181</v>
      </c>
      <c r="E47" s="18">
        <f t="shared" si="1"/>
        <v>1.3659712766763148</v>
      </c>
    </row>
    <row r="48" spans="1:5">
      <c r="A48" s="45" t="s">
        <v>1148</v>
      </c>
      <c r="B48" s="46">
        <v>39032</v>
      </c>
      <c r="C48" s="45" t="s">
        <v>716</v>
      </c>
      <c r="D48" s="46">
        <v>45473</v>
      </c>
      <c r="E48" s="18">
        <f t="shared" si="1"/>
        <v>1.3885174610416919</v>
      </c>
    </row>
    <row r="49" spans="1:5">
      <c r="A49" s="45" t="s">
        <v>1149</v>
      </c>
      <c r="B49" s="46">
        <v>29766</v>
      </c>
      <c r="C49" s="45" t="s">
        <v>694</v>
      </c>
      <c r="D49" s="46">
        <v>34716</v>
      </c>
      <c r="E49" s="18">
        <f t="shared" si="1"/>
        <v>1.3984897566821042</v>
      </c>
    </row>
    <row r="50" spans="1:5">
      <c r="A50" s="45" t="s">
        <v>1150</v>
      </c>
      <c r="B50" s="46">
        <v>37679</v>
      </c>
      <c r="C50" s="45" t="s">
        <v>701</v>
      </c>
      <c r="D50" s="46">
        <v>43953</v>
      </c>
      <c r="E50" s="18">
        <f t="shared" si="1"/>
        <v>1.4001633737220718</v>
      </c>
    </row>
    <row r="51" spans="1:5">
      <c r="A51" s="45" t="s">
        <v>1151</v>
      </c>
      <c r="B51" s="46">
        <v>49319</v>
      </c>
      <c r="C51" s="45" t="s">
        <v>666</v>
      </c>
      <c r="D51" s="46">
        <v>57850</v>
      </c>
      <c r="E51" s="18">
        <f t="shared" si="1"/>
        <v>1.450400466357278</v>
      </c>
    </row>
    <row r="52" spans="1:5">
      <c r="A52" s="45" t="s">
        <v>1152</v>
      </c>
      <c r="B52" s="46">
        <v>65119</v>
      </c>
      <c r="C52" s="45" t="s">
        <v>690</v>
      </c>
      <c r="D52" s="46">
        <v>76713</v>
      </c>
      <c r="E52" s="18">
        <f t="shared" si="1"/>
        <v>1.4895892747777133</v>
      </c>
    </row>
    <row r="53" spans="1:5">
      <c r="A53" s="45" t="s">
        <v>1153</v>
      </c>
      <c r="B53" s="46">
        <v>24764</v>
      </c>
      <c r="C53" s="45" t="s">
        <v>695</v>
      </c>
      <c r="D53" s="46">
        <v>29199</v>
      </c>
      <c r="E53" s="18">
        <f t="shared" si="1"/>
        <v>1.4976679677770959</v>
      </c>
    </row>
    <row r="54" spans="1:5">
      <c r="A54" s="45" t="s">
        <v>1154</v>
      </c>
      <c r="B54" s="46">
        <v>103894</v>
      </c>
      <c r="C54" s="45" t="s">
        <v>718</v>
      </c>
      <c r="D54" s="46">
        <v>123065</v>
      </c>
      <c r="E54" s="18">
        <f t="shared" si="1"/>
        <v>1.5394683860944991</v>
      </c>
    </row>
    <row r="55" spans="1:5">
      <c r="A55" s="45" t="s">
        <v>1155</v>
      </c>
      <c r="B55" s="46">
        <v>67975</v>
      </c>
      <c r="C55" s="45" t="s">
        <v>688</v>
      </c>
      <c r="D55" s="46">
        <v>80566</v>
      </c>
      <c r="E55" s="18">
        <f t="shared" si="1"/>
        <v>1.5448793978893574</v>
      </c>
    </row>
    <row r="56" spans="1:5">
      <c r="A56" s="45" t="s">
        <v>1156</v>
      </c>
      <c r="B56" s="46">
        <v>34879</v>
      </c>
      <c r="C56" s="45" t="s">
        <v>767</v>
      </c>
      <c r="D56" s="46">
        <v>41377</v>
      </c>
      <c r="E56" s="18">
        <f t="shared" si="1"/>
        <v>1.5530931090229272</v>
      </c>
    </row>
    <row r="57" spans="1:5">
      <c r="A57" s="45" t="s">
        <v>1157</v>
      </c>
      <c r="B57" s="46">
        <v>25857</v>
      </c>
      <c r="C57" s="45" t="s">
        <v>765</v>
      </c>
      <c r="D57" s="46">
        <v>30712</v>
      </c>
      <c r="E57" s="18">
        <f t="shared" si="1"/>
        <v>1.5642918215011328</v>
      </c>
    </row>
    <row r="58" spans="1:5">
      <c r="A58" s="45" t="s">
        <v>1158</v>
      </c>
      <c r="B58" s="46">
        <v>13045</v>
      </c>
      <c r="C58" s="45" t="s">
        <v>703</v>
      </c>
      <c r="D58" s="46">
        <v>15508</v>
      </c>
      <c r="E58" s="18">
        <f t="shared" si="1"/>
        <v>1.5722827383635543</v>
      </c>
    </row>
    <row r="59" spans="1:5">
      <c r="A59" s="45" t="s">
        <v>1159</v>
      </c>
      <c r="B59" s="46">
        <v>12290</v>
      </c>
      <c r="C59" s="45" t="s">
        <v>715</v>
      </c>
      <c r="D59" s="46">
        <v>14623</v>
      </c>
      <c r="E59" s="18">
        <f t="shared" si="1"/>
        <v>1.5800882550163511</v>
      </c>
    </row>
    <row r="60" spans="1:5">
      <c r="A60" s="45" t="s">
        <v>1160</v>
      </c>
      <c r="B60" s="46">
        <v>23963</v>
      </c>
      <c r="C60" s="45" t="s">
        <v>748</v>
      </c>
      <c r="D60" s="46">
        <v>28644</v>
      </c>
      <c r="E60" s="18">
        <f t="shared" si="1"/>
        <v>1.6221183914023833</v>
      </c>
    </row>
    <row r="61" spans="1:5">
      <c r="A61" s="45" t="s">
        <v>1161</v>
      </c>
      <c r="B61" s="46">
        <v>19732</v>
      </c>
      <c r="C61" s="45" t="s">
        <v>702</v>
      </c>
      <c r="D61" s="46">
        <v>23735</v>
      </c>
      <c r="E61" s="18">
        <f t="shared" si="1"/>
        <v>1.6791733511980866</v>
      </c>
    </row>
    <row r="62" spans="1:5">
      <c r="A62" s="45" t="s">
        <v>1162</v>
      </c>
      <c r="B62" s="46">
        <v>42189</v>
      </c>
      <c r="C62" s="45" t="s">
        <v>734</v>
      </c>
      <c r="D62" s="46">
        <v>50825</v>
      </c>
      <c r="E62" s="18">
        <f t="shared" si="1"/>
        <v>1.6929894178017264</v>
      </c>
    </row>
    <row r="63" spans="1:5">
      <c r="A63" s="45" t="s">
        <v>1163</v>
      </c>
      <c r="B63" s="46">
        <v>21666</v>
      </c>
      <c r="C63" s="45" t="s">
        <v>668</v>
      </c>
      <c r="D63" s="46">
        <v>26204</v>
      </c>
      <c r="E63" s="18">
        <f t="shared" si="1"/>
        <v>1.7287987213295848</v>
      </c>
    </row>
    <row r="64" spans="1:5">
      <c r="A64" s="45" t="s">
        <v>1164</v>
      </c>
      <c r="B64" s="46">
        <v>103121</v>
      </c>
      <c r="C64" s="45" t="s">
        <v>762</v>
      </c>
      <c r="D64" s="46">
        <v>125851</v>
      </c>
      <c r="E64" s="18">
        <f t="shared" si="1"/>
        <v>1.81086919539445</v>
      </c>
    </row>
    <row r="65" spans="1:5">
      <c r="A65" s="45" t="s">
        <v>1165</v>
      </c>
      <c r="B65" s="46">
        <v>15972</v>
      </c>
      <c r="C65" s="45" t="s">
        <v>736</v>
      </c>
      <c r="D65" s="46">
        <v>19536</v>
      </c>
      <c r="E65" s="18">
        <f t="shared" si="1"/>
        <v>1.8311066197033994</v>
      </c>
    </row>
    <row r="66" spans="1:5">
      <c r="A66" s="45" t="s">
        <v>1166</v>
      </c>
      <c r="B66" s="46">
        <v>37293</v>
      </c>
      <c r="C66" s="45" t="s">
        <v>724</v>
      </c>
      <c r="D66" s="46">
        <v>46061</v>
      </c>
      <c r="E66" s="18">
        <f t="shared" ref="E66:E83" si="2">LN(D66/B66)*(1/11)*100</f>
        <v>1.919645122646902</v>
      </c>
    </row>
    <row r="67" spans="1:5">
      <c r="A67" s="45" t="s">
        <v>1167</v>
      </c>
      <c r="B67" s="46">
        <v>33788</v>
      </c>
      <c r="C67" s="45" t="s">
        <v>717</v>
      </c>
      <c r="D67" s="46">
        <v>41793</v>
      </c>
      <c r="E67" s="18">
        <f t="shared" si="2"/>
        <v>1.9329377411540667</v>
      </c>
    </row>
    <row r="68" spans="1:5">
      <c r="A68" s="45" t="s">
        <v>1168</v>
      </c>
      <c r="B68" s="46">
        <v>29181</v>
      </c>
      <c r="C68" s="45" t="s">
        <v>722</v>
      </c>
      <c r="D68" s="46">
        <v>36329</v>
      </c>
      <c r="E68" s="18">
        <f t="shared" si="2"/>
        <v>1.9918046167073971</v>
      </c>
    </row>
    <row r="69" spans="1:5">
      <c r="A69" s="45" t="s">
        <v>1169</v>
      </c>
      <c r="B69" s="46">
        <v>80279</v>
      </c>
      <c r="C69" s="45" t="s">
        <v>710</v>
      </c>
      <c r="D69" s="46">
        <v>99999</v>
      </c>
      <c r="E69" s="18">
        <f t="shared" si="2"/>
        <v>1.9968374408193297</v>
      </c>
    </row>
    <row r="70" spans="1:5">
      <c r="A70" s="45" t="s">
        <v>1170</v>
      </c>
      <c r="B70" s="46">
        <v>32440</v>
      </c>
      <c r="C70" s="45" t="s">
        <v>720</v>
      </c>
      <c r="D70" s="46">
        <v>40682</v>
      </c>
      <c r="E70" s="18">
        <f t="shared" si="2"/>
        <v>2.0581227721189386</v>
      </c>
    </row>
    <row r="71" spans="1:5">
      <c r="A71" s="45" t="s">
        <v>1171</v>
      </c>
      <c r="B71" s="46">
        <v>45435</v>
      </c>
      <c r="C71" s="45" t="s">
        <v>730</v>
      </c>
      <c r="D71" s="46">
        <v>57340</v>
      </c>
      <c r="E71" s="18">
        <f t="shared" si="2"/>
        <v>2.1155975209810318</v>
      </c>
    </row>
    <row r="72" spans="1:5">
      <c r="A72" s="45" t="s">
        <v>1172</v>
      </c>
      <c r="B72" s="46">
        <v>16056</v>
      </c>
      <c r="C72" s="45" t="s">
        <v>725</v>
      </c>
      <c r="D72" s="46">
        <v>20571</v>
      </c>
      <c r="E72" s="18">
        <f t="shared" si="2"/>
        <v>2.2527245952390915</v>
      </c>
    </row>
    <row r="73" spans="1:5">
      <c r="A73" s="45" t="s">
        <v>1173</v>
      </c>
      <c r="B73" s="46">
        <v>127140</v>
      </c>
      <c r="C73" s="45" t="s">
        <v>698</v>
      </c>
      <c r="D73" s="46">
        <v>163745</v>
      </c>
      <c r="E73" s="18">
        <f t="shared" si="2"/>
        <v>2.3001954380888257</v>
      </c>
    </row>
    <row r="74" spans="1:5">
      <c r="A74" s="45" t="s">
        <v>1174</v>
      </c>
      <c r="B74" s="46">
        <v>15705</v>
      </c>
      <c r="C74" s="45" t="s">
        <v>697</v>
      </c>
      <c r="D74" s="46">
        <v>20341</v>
      </c>
      <c r="E74" s="18">
        <f t="shared" si="2"/>
        <v>2.3514492784521832</v>
      </c>
    </row>
    <row r="75" spans="1:5">
      <c r="A75" s="45" t="s">
        <v>1175</v>
      </c>
      <c r="B75" s="46">
        <v>12112</v>
      </c>
      <c r="C75" s="45" t="s">
        <v>756</v>
      </c>
      <c r="D75" s="46">
        <v>16012</v>
      </c>
      <c r="E75" s="18">
        <f t="shared" si="2"/>
        <v>2.5376522221384921</v>
      </c>
    </row>
    <row r="76" spans="1:5">
      <c r="A76" s="45" t="s">
        <v>1176</v>
      </c>
      <c r="B76" s="46">
        <v>15038</v>
      </c>
      <c r="C76" s="45" t="s">
        <v>728</v>
      </c>
      <c r="D76" s="46">
        <v>20037</v>
      </c>
      <c r="E76" s="18">
        <f t="shared" si="2"/>
        <v>2.6090930314161218</v>
      </c>
    </row>
    <row r="77" spans="1:5">
      <c r="A77" s="45" t="s">
        <v>1177</v>
      </c>
      <c r="B77" s="46">
        <v>20188</v>
      </c>
      <c r="C77" s="45" t="s">
        <v>752</v>
      </c>
      <c r="D77" s="46">
        <v>26916</v>
      </c>
      <c r="E77" s="18">
        <f t="shared" si="2"/>
        <v>2.6148412440732334</v>
      </c>
    </row>
    <row r="78" spans="1:5">
      <c r="A78" s="45" t="s">
        <v>1178</v>
      </c>
      <c r="B78" s="46">
        <v>20813</v>
      </c>
      <c r="C78" s="45" t="s">
        <v>729</v>
      </c>
      <c r="D78" s="46">
        <v>28037</v>
      </c>
      <c r="E78" s="18">
        <f t="shared" si="2"/>
        <v>2.7086115904742707</v>
      </c>
    </row>
    <row r="79" spans="1:5">
      <c r="A79" s="45" t="s">
        <v>1179</v>
      </c>
      <c r="B79" s="46">
        <v>46703</v>
      </c>
      <c r="C79" s="45" t="s">
        <v>732</v>
      </c>
      <c r="D79" s="46">
        <v>62987</v>
      </c>
      <c r="E79" s="18">
        <f t="shared" si="2"/>
        <v>2.7192723041090989</v>
      </c>
    </row>
    <row r="80" spans="1:5">
      <c r="A80" s="45" t="s">
        <v>1180</v>
      </c>
      <c r="B80" s="46">
        <v>40821</v>
      </c>
      <c r="C80" s="45" t="s">
        <v>735</v>
      </c>
      <c r="D80" s="46">
        <v>55104</v>
      </c>
      <c r="E80" s="18">
        <f t="shared" si="2"/>
        <v>2.72750594480395</v>
      </c>
    </row>
    <row r="81" spans="1:5">
      <c r="A81" s="45" t="s">
        <v>1181</v>
      </c>
      <c r="B81" s="46">
        <v>27306</v>
      </c>
      <c r="C81" s="45" t="s">
        <v>737</v>
      </c>
      <c r="D81" s="46">
        <v>37122</v>
      </c>
      <c r="E81" s="18">
        <f t="shared" si="2"/>
        <v>2.791848431948607</v>
      </c>
    </row>
    <row r="82" spans="1:5">
      <c r="A82" s="45" t="s">
        <v>1182</v>
      </c>
      <c r="B82" s="46">
        <v>34507</v>
      </c>
      <c r="C82" s="45" t="s">
        <v>670</v>
      </c>
      <c r="D82" s="46">
        <v>49123</v>
      </c>
      <c r="E82" s="18">
        <f t="shared" si="2"/>
        <v>3.2105923171413204</v>
      </c>
    </row>
    <row r="83" spans="1:5">
      <c r="A83" s="45" t="s">
        <v>1183</v>
      </c>
      <c r="B83" s="46">
        <v>10378</v>
      </c>
      <c r="C83" s="45" t="s">
        <v>758</v>
      </c>
      <c r="D83" s="46">
        <v>17229</v>
      </c>
      <c r="E83" s="18">
        <f t="shared" si="2"/>
        <v>4.6082348145883749</v>
      </c>
    </row>
    <row r="84" spans="1:5">
      <c r="E84" s="47"/>
    </row>
  </sheetData>
  <sortState ref="A2:E83">
    <sortCondition ref="E2:E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268"/>
  <sheetViews>
    <sheetView workbookViewId="0"/>
  </sheetViews>
  <sheetFormatPr baseColWidth="10" defaultColWidth="11.42578125" defaultRowHeight="16.5"/>
  <cols>
    <col min="1" max="1" width="8" style="122" customWidth="1"/>
    <col min="2" max="2" width="9.85546875" style="122" customWidth="1"/>
    <col min="3" max="3" width="10" style="122" customWidth="1"/>
    <col min="4" max="4" width="9.7109375" style="122" customWidth="1"/>
    <col min="5" max="5" width="14.85546875" style="122" customWidth="1"/>
    <col min="6" max="16384" width="11.42578125" style="122"/>
  </cols>
  <sheetData>
    <row r="1" spans="1:5" ht="20.25" thickTop="1">
      <c r="A1" s="204" t="s">
        <v>1</v>
      </c>
      <c r="B1" s="204"/>
      <c r="C1" s="204"/>
      <c r="D1" s="204"/>
      <c r="E1" s="204"/>
    </row>
    <row r="2" spans="1:5" ht="37.5" customHeight="1">
      <c r="A2" s="325" t="s">
        <v>2</v>
      </c>
      <c r="B2" s="325"/>
      <c r="C2" s="325"/>
      <c r="D2" s="325"/>
      <c r="E2" s="325"/>
    </row>
    <row r="3" spans="1:5" ht="4.5" customHeight="1" thickBot="1">
      <c r="A3" s="141"/>
      <c r="B3" s="141"/>
      <c r="C3" s="141"/>
      <c r="D3" s="141"/>
      <c r="E3" s="141"/>
    </row>
    <row r="4" spans="1:5" ht="16.5" customHeight="1">
      <c r="A4" s="326" t="s">
        <v>22</v>
      </c>
      <c r="B4" s="326" t="s">
        <v>23</v>
      </c>
      <c r="C4" s="326" t="s">
        <v>24</v>
      </c>
      <c r="D4" s="326" t="s">
        <v>25</v>
      </c>
      <c r="E4" s="326" t="s">
        <v>26</v>
      </c>
    </row>
    <row r="5" spans="1:5" ht="12.75" customHeight="1" thickBot="1">
      <c r="A5" s="327"/>
      <c r="B5" s="327"/>
      <c r="C5" s="327"/>
      <c r="D5" s="327"/>
      <c r="E5" s="327"/>
    </row>
    <row r="6" spans="1:5" ht="3.75" customHeight="1">
      <c r="A6" s="137"/>
      <c r="B6" s="137"/>
      <c r="C6" s="137"/>
      <c r="D6" s="137"/>
    </row>
    <row r="7" spans="1:5" ht="18.75">
      <c r="A7" s="151">
        <v>1864</v>
      </c>
      <c r="B7" s="152">
        <v>120499</v>
      </c>
      <c r="C7" s="153">
        <v>58091</v>
      </c>
      <c r="D7" s="152">
        <v>62408</v>
      </c>
      <c r="E7" s="298" t="s">
        <v>27</v>
      </c>
    </row>
    <row r="8" spans="1:5" ht="18.75">
      <c r="A8" s="151">
        <v>1883</v>
      </c>
      <c r="B8" s="152">
        <v>182073</v>
      </c>
      <c r="C8" s="153">
        <v>89789</v>
      </c>
      <c r="D8" s="152">
        <v>92284</v>
      </c>
      <c r="E8" s="299">
        <v>2.17</v>
      </c>
    </row>
    <row r="9" spans="1:5" ht="18.75">
      <c r="A9" s="151">
        <v>1892</v>
      </c>
      <c r="B9" s="152">
        <v>243205</v>
      </c>
      <c r="C9" s="153">
        <v>122480</v>
      </c>
      <c r="D9" s="152">
        <v>120725</v>
      </c>
      <c r="E9" s="299">
        <v>3.22</v>
      </c>
    </row>
    <row r="10" spans="1:5" ht="18.75">
      <c r="A10" s="151">
        <v>1927</v>
      </c>
      <c r="B10" s="152">
        <v>471524</v>
      </c>
      <c r="C10" s="153">
        <v>238028</v>
      </c>
      <c r="D10" s="152">
        <v>233496</v>
      </c>
      <c r="E10" s="299">
        <v>1.89</v>
      </c>
    </row>
    <row r="11" spans="1:5" ht="18.75">
      <c r="A11" s="151">
        <v>1950</v>
      </c>
      <c r="B11" s="152">
        <v>800875</v>
      </c>
      <c r="C11" s="153">
        <v>399859</v>
      </c>
      <c r="D11" s="152">
        <v>401016</v>
      </c>
      <c r="E11" s="299">
        <v>2.2999999999999998</v>
      </c>
    </row>
    <row r="12" spans="1:5" ht="18.75">
      <c r="A12" s="151">
        <v>1963</v>
      </c>
      <c r="B12" s="152">
        <v>1336274</v>
      </c>
      <c r="C12" s="153">
        <v>668957</v>
      </c>
      <c r="D12" s="152">
        <v>667317</v>
      </c>
      <c r="E12" s="299">
        <v>3.94</v>
      </c>
    </row>
    <row r="13" spans="1:5" ht="18.75">
      <c r="A13" s="151">
        <v>1973</v>
      </c>
      <c r="B13" s="152">
        <v>1871780</v>
      </c>
      <c r="C13" s="153">
        <v>938535</v>
      </c>
      <c r="D13" s="152">
        <v>933245</v>
      </c>
      <c r="E13" s="299">
        <v>3.37</v>
      </c>
    </row>
    <row r="14" spans="1:5" ht="18.75">
      <c r="A14" s="151">
        <v>1984</v>
      </c>
      <c r="B14" s="152">
        <v>2416809</v>
      </c>
      <c r="C14" s="153">
        <v>1208216</v>
      </c>
      <c r="D14" s="152">
        <v>1208593</v>
      </c>
      <c r="E14" s="299">
        <v>2.3199999999999998</v>
      </c>
    </row>
    <row r="15" spans="1:5" ht="18.75">
      <c r="A15" s="151">
        <v>2000</v>
      </c>
      <c r="B15" s="152">
        <v>3810179</v>
      </c>
      <c r="C15" s="153">
        <v>1902614</v>
      </c>
      <c r="D15" s="152">
        <v>1907565</v>
      </c>
      <c r="E15" s="299">
        <v>2.85</v>
      </c>
    </row>
    <row r="16" spans="1:5" ht="18.75">
      <c r="A16" s="151">
        <v>2011</v>
      </c>
      <c r="B16" s="152">
        <v>4301712</v>
      </c>
      <c r="C16" s="152">
        <v>2106063</v>
      </c>
      <c r="D16" s="152">
        <v>2195649</v>
      </c>
      <c r="E16" s="299">
        <v>1.1000000000000001</v>
      </c>
    </row>
    <row r="17" spans="1:5" ht="18.75">
      <c r="A17" s="154">
        <v>2022</v>
      </c>
      <c r="B17" s="294">
        <v>5044197</v>
      </c>
      <c r="C17" s="294">
        <v>2511844</v>
      </c>
      <c r="D17" s="294">
        <v>2532353</v>
      </c>
      <c r="E17" s="300">
        <v>1.45</v>
      </c>
    </row>
    <row r="18" spans="1:5" ht="14.25" customHeight="1">
      <c r="A18" s="324" t="s">
        <v>28</v>
      </c>
      <c r="B18" s="324"/>
      <c r="C18" s="324"/>
      <c r="D18" s="324"/>
      <c r="E18" s="324"/>
    </row>
    <row r="19" spans="1:5" ht="42.75" customHeight="1">
      <c r="A19" s="320" t="s">
        <v>1234</v>
      </c>
      <c r="B19" s="321"/>
      <c r="C19" s="321"/>
      <c r="D19" s="321"/>
      <c r="E19" s="321"/>
    </row>
    <row r="20" spans="1:5" ht="18.75">
      <c r="A20" s="322"/>
      <c r="B20" s="323"/>
      <c r="C20" s="323"/>
      <c r="D20" s="323"/>
      <c r="E20" s="323"/>
    </row>
    <row r="24" spans="1:5" ht="15.75" customHeight="1"/>
    <row r="108" ht="33" customHeight="1"/>
    <row r="268" ht="33" customHeight="1"/>
  </sheetData>
  <mergeCells count="9">
    <mergeCell ref="A19:E19"/>
    <mergeCell ref="A20:E20"/>
    <mergeCell ref="A18:E18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F84"/>
  <sheetViews>
    <sheetView workbookViewId="0">
      <selection activeCell="F4" sqref="F4"/>
    </sheetView>
  </sheetViews>
  <sheetFormatPr baseColWidth="10" defaultColWidth="29.5703125" defaultRowHeight="12.75"/>
  <cols>
    <col min="1" max="1" width="29.5703125" style="6"/>
    <col min="2" max="2" width="18" style="6" bestFit="1" customWidth="1"/>
    <col min="3" max="3" width="12.85546875" style="6" bestFit="1" customWidth="1"/>
    <col min="4" max="4" width="12.85546875" style="59" customWidth="1"/>
    <col min="5" max="5" width="12.85546875" style="6" bestFit="1" customWidth="1"/>
    <col min="6" max="6" width="12.5703125" style="6" bestFit="1" customWidth="1"/>
    <col min="7" max="16384" width="29.5703125" style="6"/>
  </cols>
  <sheetData>
    <row r="1" spans="1:6">
      <c r="A1" s="54" t="s">
        <v>638</v>
      </c>
      <c r="B1" s="55" t="s">
        <v>1184</v>
      </c>
      <c r="C1" s="55" t="s">
        <v>1185</v>
      </c>
      <c r="D1" s="57" t="s">
        <v>1186</v>
      </c>
      <c r="E1" s="55" t="s">
        <v>1187</v>
      </c>
      <c r="F1" s="56" t="s">
        <v>1188</v>
      </c>
    </row>
    <row r="2" spans="1:6">
      <c r="A2" s="51" t="s">
        <v>1104</v>
      </c>
      <c r="B2" s="6">
        <v>44.62</v>
      </c>
      <c r="C2" s="50">
        <v>309672</v>
      </c>
      <c r="D2" s="58">
        <f>(C2/B2)</f>
        <v>6940.2061855670108</v>
      </c>
      <c r="E2" s="53">
        <v>288054</v>
      </c>
      <c r="F2" s="58">
        <f>E2/B2</f>
        <v>6455.7149260421338</v>
      </c>
    </row>
    <row r="3" spans="1:6">
      <c r="A3" s="51" t="s">
        <v>1115</v>
      </c>
      <c r="B3" s="6">
        <v>34.49</v>
      </c>
      <c r="C3" s="50">
        <v>52372</v>
      </c>
      <c r="D3" s="58">
        <f t="shared" ref="D3:D66" si="0">(C3/B3)</f>
        <v>1518.4691214844881</v>
      </c>
      <c r="E3" s="53">
        <v>56509</v>
      </c>
      <c r="F3" s="58">
        <f>E3/B3</f>
        <v>1638.4169324441866</v>
      </c>
    </row>
    <row r="4" spans="1:6">
      <c r="A4" s="51" t="s">
        <v>1114</v>
      </c>
      <c r="B4" s="6">
        <v>118.26</v>
      </c>
      <c r="C4" s="50">
        <v>193478</v>
      </c>
      <c r="D4" s="58">
        <f t="shared" si="0"/>
        <v>1636.0392355826145</v>
      </c>
      <c r="E4" s="53">
        <v>207719</v>
      </c>
      <c r="F4" s="58">
        <f t="shared" ref="F4:F66" si="1">E4/B4</f>
        <v>1756.4603416201589</v>
      </c>
    </row>
    <row r="5" spans="1:6">
      <c r="A5" s="51" t="s">
        <v>1133</v>
      </c>
      <c r="B5" s="6">
        <v>553.66</v>
      </c>
      <c r="C5" s="50">
        <v>29407</v>
      </c>
      <c r="D5" s="58">
        <f t="shared" si="0"/>
        <v>53.113824368746165</v>
      </c>
      <c r="E5" s="53">
        <v>33142</v>
      </c>
      <c r="F5" s="58">
        <f t="shared" si="1"/>
        <v>59.859841780153886</v>
      </c>
    </row>
    <row r="6" spans="1:6">
      <c r="A6" s="51" t="s">
        <v>1143</v>
      </c>
      <c r="B6" s="6">
        <v>297.5</v>
      </c>
      <c r="C6" s="50">
        <v>14160</v>
      </c>
      <c r="D6" s="58">
        <f t="shared" si="0"/>
        <v>47.596638655462186</v>
      </c>
      <c r="E6" s="53">
        <v>16280</v>
      </c>
      <c r="F6" s="58">
        <f t="shared" si="1"/>
        <v>54.72268907563025</v>
      </c>
    </row>
    <row r="7" spans="1:6">
      <c r="A7" s="51" t="s">
        <v>1151</v>
      </c>
      <c r="B7" s="6">
        <v>167.1</v>
      </c>
      <c r="C7" s="50">
        <v>49319</v>
      </c>
      <c r="D7" s="58">
        <f t="shared" si="0"/>
        <v>295.14661879114306</v>
      </c>
      <c r="E7" s="53">
        <v>57850</v>
      </c>
      <c r="F7" s="58">
        <f t="shared" si="1"/>
        <v>346.1998803111909</v>
      </c>
    </row>
    <row r="8" spans="1:6">
      <c r="A8" s="51" t="s">
        <v>1163</v>
      </c>
      <c r="B8" s="6">
        <v>162.04</v>
      </c>
      <c r="C8" s="50">
        <v>21666</v>
      </c>
      <c r="D8" s="58">
        <f t="shared" si="0"/>
        <v>133.70772648728709</v>
      </c>
      <c r="E8" s="53">
        <v>26204</v>
      </c>
      <c r="F8" s="58">
        <f t="shared" si="1"/>
        <v>161.71315724512468</v>
      </c>
    </row>
    <row r="9" spans="1:6">
      <c r="A9" s="51" t="s">
        <v>1107</v>
      </c>
      <c r="B9" s="6">
        <v>31.5</v>
      </c>
      <c r="C9" s="50">
        <v>117532</v>
      </c>
      <c r="D9" s="58">
        <f t="shared" si="0"/>
        <v>3731.1746031746034</v>
      </c>
      <c r="E9" s="53">
        <v>114729</v>
      </c>
      <c r="F9" s="58">
        <f t="shared" si="1"/>
        <v>3642.1904761904761</v>
      </c>
    </row>
    <row r="10" spans="1:6">
      <c r="A10" s="51" t="s">
        <v>1182</v>
      </c>
      <c r="B10" s="6">
        <v>61.42</v>
      </c>
      <c r="C10" s="50">
        <v>34507</v>
      </c>
      <c r="D10" s="58">
        <f t="shared" si="0"/>
        <v>561.8202539889287</v>
      </c>
      <c r="E10" s="53">
        <v>49123</v>
      </c>
      <c r="F10" s="58">
        <f t="shared" si="1"/>
        <v>799.78834255942684</v>
      </c>
    </row>
    <row r="11" spans="1:6">
      <c r="A11" s="51" t="s">
        <v>1125</v>
      </c>
      <c r="B11" s="6">
        <v>21.17</v>
      </c>
      <c r="C11" s="50">
        <v>70297</v>
      </c>
      <c r="D11" s="58">
        <f t="shared" si="0"/>
        <v>3320.5951818611238</v>
      </c>
      <c r="E11" s="53">
        <v>77798</v>
      </c>
      <c r="F11" s="58">
        <f t="shared" si="1"/>
        <v>3674.9173358526214</v>
      </c>
    </row>
    <row r="12" spans="1:6">
      <c r="A12" s="51" t="s">
        <v>1120</v>
      </c>
      <c r="B12" s="6">
        <v>222.2</v>
      </c>
      <c r="C12" s="50">
        <v>55585</v>
      </c>
      <c r="D12" s="58">
        <f t="shared" si="0"/>
        <v>250.15751575157518</v>
      </c>
      <c r="E12" s="53">
        <v>61080</v>
      </c>
      <c r="F12" s="58">
        <f t="shared" si="1"/>
        <v>274.88748874887489</v>
      </c>
    </row>
    <row r="13" spans="1:6">
      <c r="A13" s="51" t="s">
        <v>1116</v>
      </c>
      <c r="B13" s="6">
        <v>342.24</v>
      </c>
      <c r="C13" s="50">
        <v>18661</v>
      </c>
      <c r="D13" s="58">
        <f t="shared" si="0"/>
        <v>54.526063581112666</v>
      </c>
      <c r="E13" s="53">
        <v>20209</v>
      </c>
      <c r="F13" s="58">
        <f t="shared" si="1"/>
        <v>59.04920523609163</v>
      </c>
    </row>
    <row r="14" spans="1:6">
      <c r="A14" s="51" t="s">
        <v>1103</v>
      </c>
      <c r="B14" s="6">
        <v>8.15</v>
      </c>
      <c r="C14" s="50">
        <v>72074</v>
      </c>
      <c r="D14" s="58">
        <f t="shared" si="0"/>
        <v>8843.4355828220851</v>
      </c>
      <c r="E14" s="53">
        <v>64842</v>
      </c>
      <c r="F14" s="58">
        <f t="shared" si="1"/>
        <v>7956.0736196319012</v>
      </c>
    </row>
    <row r="15" spans="1:6">
      <c r="A15" s="51" t="s">
        <v>1135</v>
      </c>
      <c r="B15" s="6">
        <v>28.62</v>
      </c>
      <c r="C15" s="50">
        <v>50419</v>
      </c>
      <c r="D15" s="58">
        <f t="shared" si="0"/>
        <v>1761.6701607267644</v>
      </c>
      <c r="E15" s="53">
        <v>56873</v>
      </c>
      <c r="F15" s="58">
        <f t="shared" si="1"/>
        <v>1987.1767994409504</v>
      </c>
    </row>
    <row r="16" spans="1:6">
      <c r="A16" s="51" t="s">
        <v>1106</v>
      </c>
      <c r="B16" s="6">
        <v>15.16</v>
      </c>
      <c r="C16" s="50">
        <v>50433</v>
      </c>
      <c r="D16" s="58">
        <f t="shared" si="0"/>
        <v>3326.7150395778363</v>
      </c>
      <c r="E16" s="53">
        <v>49002</v>
      </c>
      <c r="F16" s="58">
        <f t="shared" si="1"/>
        <v>3232.3218997361478</v>
      </c>
    </row>
    <row r="17" spans="1:6">
      <c r="A17" s="51" t="s">
        <v>1136</v>
      </c>
      <c r="B17" s="6">
        <v>415.29</v>
      </c>
      <c r="C17" s="50">
        <v>4877</v>
      </c>
      <c r="D17" s="58">
        <f t="shared" si="0"/>
        <v>11.743600857232295</v>
      </c>
      <c r="E17" s="53">
        <v>5512</v>
      </c>
      <c r="F17" s="58">
        <f t="shared" si="1"/>
        <v>13.272652844999879</v>
      </c>
    </row>
    <row r="18" spans="1:6">
      <c r="A18" s="51" t="s">
        <v>1112</v>
      </c>
      <c r="B18" s="6">
        <v>400.22</v>
      </c>
      <c r="C18" s="50">
        <v>6519</v>
      </c>
      <c r="D18" s="58">
        <f t="shared" si="0"/>
        <v>16.288541302283743</v>
      </c>
      <c r="E18" s="53">
        <v>6948</v>
      </c>
      <c r="F18" s="58">
        <f t="shared" si="1"/>
        <v>17.360451751536655</v>
      </c>
    </row>
    <row r="19" spans="1:6">
      <c r="A19" s="51" t="s">
        <v>1113</v>
      </c>
      <c r="B19" s="6">
        <v>15.95</v>
      </c>
      <c r="C19" s="50">
        <v>60889</v>
      </c>
      <c r="D19" s="58">
        <f t="shared" si="0"/>
        <v>3817.4921630094045</v>
      </c>
      <c r="E19" s="53">
        <v>65275</v>
      </c>
      <c r="F19" s="58">
        <f t="shared" si="1"/>
        <v>4092.4764890282136</v>
      </c>
    </row>
    <row r="20" spans="1:6">
      <c r="A20" s="51" t="s">
        <v>1123</v>
      </c>
      <c r="B20" s="6">
        <v>1905.51</v>
      </c>
      <c r="C20" s="50">
        <v>122187</v>
      </c>
      <c r="D20" s="58">
        <f t="shared" si="0"/>
        <v>64.122990695404383</v>
      </c>
      <c r="E20" s="53">
        <v>134510</v>
      </c>
      <c r="F20" s="58">
        <f t="shared" si="1"/>
        <v>70.590025767379856</v>
      </c>
    </row>
    <row r="21" spans="1:6">
      <c r="A21" s="51" t="s">
        <v>1109</v>
      </c>
      <c r="B21" s="6">
        <v>120.8</v>
      </c>
      <c r="C21" s="50">
        <v>11696</v>
      </c>
      <c r="D21" s="58">
        <f t="shared" si="0"/>
        <v>96.821192052980138</v>
      </c>
      <c r="E21" s="53">
        <v>12200</v>
      </c>
      <c r="F21" s="58">
        <f t="shared" si="1"/>
        <v>100.99337748344371</v>
      </c>
    </row>
    <row r="22" spans="1:6">
      <c r="A22" s="51" t="s">
        <v>1141</v>
      </c>
      <c r="B22" s="6">
        <v>388.43</v>
      </c>
      <c r="C22" s="50">
        <v>222853</v>
      </c>
      <c r="D22" s="58">
        <f t="shared" si="0"/>
        <v>573.7275699611256</v>
      </c>
      <c r="E22" s="53">
        <v>254591</v>
      </c>
      <c r="F22" s="58">
        <f t="shared" si="1"/>
        <v>655.43598589192391</v>
      </c>
    </row>
    <row r="23" spans="1:6">
      <c r="A23" s="51" t="s">
        <v>1155</v>
      </c>
      <c r="B23" s="6">
        <v>1018.64</v>
      </c>
      <c r="C23" s="50">
        <v>67975</v>
      </c>
      <c r="D23" s="58">
        <f t="shared" si="0"/>
        <v>66.731131705018456</v>
      </c>
      <c r="E23" s="53">
        <v>80566</v>
      </c>
      <c r="F23" s="58">
        <f t="shared" si="1"/>
        <v>79.091730150003926</v>
      </c>
    </row>
    <row r="24" spans="1:6">
      <c r="A24" s="51" t="s">
        <v>1152</v>
      </c>
      <c r="B24" s="6">
        <v>395.72</v>
      </c>
      <c r="C24" s="50">
        <v>65119</v>
      </c>
      <c r="D24" s="58">
        <f t="shared" si="0"/>
        <v>164.55827352673606</v>
      </c>
      <c r="E24" s="53">
        <v>76713</v>
      </c>
      <c r="F24" s="58">
        <f t="shared" si="1"/>
        <v>193.85676741130089</v>
      </c>
    </row>
    <row r="25" spans="1:6">
      <c r="A25" s="51" t="s">
        <v>1142</v>
      </c>
      <c r="B25" s="6">
        <v>125.9</v>
      </c>
      <c r="C25" s="50">
        <v>5343</v>
      </c>
      <c r="D25" s="58">
        <f t="shared" si="0"/>
        <v>42.438443208895947</v>
      </c>
      <c r="E25" s="53">
        <v>6136</v>
      </c>
      <c r="F25" s="58">
        <f t="shared" si="1"/>
        <v>48.737092930897532</v>
      </c>
    </row>
    <row r="26" spans="1:6">
      <c r="A26" s="51" t="s">
        <v>1137</v>
      </c>
      <c r="B26" s="6">
        <v>127.19</v>
      </c>
      <c r="C26" s="50">
        <v>22479</v>
      </c>
      <c r="D26" s="58">
        <f t="shared" si="0"/>
        <v>176.73559242078781</v>
      </c>
      <c r="E26" s="53">
        <v>25460</v>
      </c>
      <c r="F26" s="58">
        <f t="shared" si="1"/>
        <v>200.17296957307965</v>
      </c>
    </row>
    <row r="27" spans="1:6">
      <c r="A27" s="51" t="s">
        <v>1138</v>
      </c>
      <c r="B27" s="6">
        <v>126.62</v>
      </c>
      <c r="C27" s="50">
        <v>37602</v>
      </c>
      <c r="D27" s="58">
        <f t="shared" si="0"/>
        <v>296.96730374348442</v>
      </c>
      <c r="E27" s="53">
        <v>42713</v>
      </c>
      <c r="F27" s="58">
        <f t="shared" si="1"/>
        <v>337.33217501184646</v>
      </c>
    </row>
    <row r="28" spans="1:6">
      <c r="A28" s="51" t="s">
        <v>1149</v>
      </c>
      <c r="B28" s="6">
        <v>38.06</v>
      </c>
      <c r="C28" s="50">
        <v>29766</v>
      </c>
      <c r="D28" s="58">
        <f t="shared" si="0"/>
        <v>782.08092485549128</v>
      </c>
      <c r="E28" s="53">
        <v>34716</v>
      </c>
      <c r="F28" s="58">
        <f t="shared" si="1"/>
        <v>912.13872832369941</v>
      </c>
    </row>
    <row r="29" spans="1:6">
      <c r="A29" s="51" t="s">
        <v>1153</v>
      </c>
      <c r="B29" s="6">
        <v>73.84</v>
      </c>
      <c r="C29" s="50">
        <v>24764</v>
      </c>
      <c r="D29" s="58">
        <f t="shared" si="0"/>
        <v>335.37378114842903</v>
      </c>
      <c r="E29" s="53">
        <v>29199</v>
      </c>
      <c r="F29" s="58">
        <f t="shared" si="1"/>
        <v>395.43607800650051</v>
      </c>
    </row>
    <row r="30" spans="1:6">
      <c r="A30" s="51" t="s">
        <v>1174</v>
      </c>
      <c r="B30" s="6">
        <v>141.91999999999999</v>
      </c>
      <c r="C30" s="50">
        <v>15705</v>
      </c>
      <c r="D30" s="58">
        <f t="shared" si="0"/>
        <v>110.66093573844421</v>
      </c>
      <c r="E30" s="53">
        <v>20341</v>
      </c>
      <c r="F30" s="58">
        <f t="shared" si="1"/>
        <v>143.32722660653891</v>
      </c>
    </row>
    <row r="31" spans="1:6">
      <c r="A31" s="51" t="s">
        <v>1173</v>
      </c>
      <c r="B31" s="6">
        <v>3347.98</v>
      </c>
      <c r="C31" s="50">
        <v>127140</v>
      </c>
      <c r="D31" s="58">
        <f t="shared" si="0"/>
        <v>37.97513724693696</v>
      </c>
      <c r="E31" s="53">
        <v>163745</v>
      </c>
      <c r="F31" s="58">
        <f t="shared" si="1"/>
        <v>48.908595630798274</v>
      </c>
    </row>
    <row r="32" spans="1:6">
      <c r="A32" s="51" t="s">
        <v>1132</v>
      </c>
      <c r="B32" s="6">
        <v>155.13</v>
      </c>
      <c r="C32" s="50">
        <v>10845</v>
      </c>
      <c r="D32" s="58">
        <f t="shared" si="0"/>
        <v>69.909108489653846</v>
      </c>
      <c r="E32" s="53">
        <v>12205</v>
      </c>
      <c r="F32" s="58">
        <f t="shared" si="1"/>
        <v>78.675949203893509</v>
      </c>
    </row>
    <row r="33" spans="1:6">
      <c r="A33" s="51" t="s">
        <v>1127</v>
      </c>
      <c r="B33" s="6">
        <v>120.25</v>
      </c>
      <c r="C33" s="50">
        <v>16239</v>
      </c>
      <c r="D33" s="58">
        <f t="shared" si="0"/>
        <v>135.04365904365903</v>
      </c>
      <c r="E33" s="53">
        <v>18085</v>
      </c>
      <c r="F33" s="58">
        <f t="shared" si="1"/>
        <v>150.39501039501039</v>
      </c>
    </row>
    <row r="34" spans="1:6">
      <c r="A34" s="51" t="s">
        <v>1150</v>
      </c>
      <c r="B34" s="6">
        <v>1580.67</v>
      </c>
      <c r="C34" s="50">
        <v>37679</v>
      </c>
      <c r="D34" s="58">
        <f t="shared" si="0"/>
        <v>23.837360106790157</v>
      </c>
      <c r="E34" s="53">
        <v>43953</v>
      </c>
      <c r="F34" s="58">
        <f t="shared" si="1"/>
        <v>27.80656303972366</v>
      </c>
    </row>
    <row r="35" spans="1:6">
      <c r="A35" s="51" t="s">
        <v>1161</v>
      </c>
      <c r="B35" s="6">
        <v>1358.86</v>
      </c>
      <c r="C35" s="50">
        <v>19732</v>
      </c>
      <c r="D35" s="58">
        <f t="shared" si="0"/>
        <v>14.520995540379436</v>
      </c>
      <c r="E35" s="53">
        <v>23735</v>
      </c>
      <c r="F35" s="58">
        <f t="shared" si="1"/>
        <v>17.466847210161461</v>
      </c>
    </row>
    <row r="36" spans="1:6">
      <c r="A36" s="51" t="s">
        <v>1158</v>
      </c>
      <c r="B36" s="6">
        <v>758.32</v>
      </c>
      <c r="C36" s="50">
        <v>13045</v>
      </c>
      <c r="D36" s="58">
        <f t="shared" si="0"/>
        <v>17.202500263740898</v>
      </c>
      <c r="E36" s="53">
        <v>15508</v>
      </c>
      <c r="F36" s="58">
        <f t="shared" si="1"/>
        <v>20.450469458803671</v>
      </c>
    </row>
    <row r="37" spans="1:6">
      <c r="A37" s="51" t="s">
        <v>1129</v>
      </c>
      <c r="B37" s="6">
        <v>287.77</v>
      </c>
      <c r="C37" s="50">
        <v>132057</v>
      </c>
      <c r="D37" s="58">
        <f t="shared" si="0"/>
        <v>458.89773082670189</v>
      </c>
      <c r="E37" s="53">
        <v>147898</v>
      </c>
      <c r="F37" s="58">
        <f t="shared" si="1"/>
        <v>513.94516454112659</v>
      </c>
    </row>
    <row r="38" spans="1:6">
      <c r="A38" s="51" t="s">
        <v>1119</v>
      </c>
      <c r="B38" s="6">
        <v>411.91</v>
      </c>
      <c r="C38" s="50">
        <v>52393</v>
      </c>
      <c r="D38" s="58">
        <f t="shared" si="0"/>
        <v>127.19526110072587</v>
      </c>
      <c r="E38" s="53">
        <v>57432</v>
      </c>
      <c r="F38" s="58">
        <f t="shared" si="1"/>
        <v>139.42851593794759</v>
      </c>
    </row>
    <row r="39" spans="1:6">
      <c r="A39" s="51" t="s">
        <v>1169</v>
      </c>
      <c r="B39" s="6">
        <v>44.83</v>
      </c>
      <c r="C39" s="50">
        <v>80279</v>
      </c>
      <c r="D39" s="58">
        <f t="shared" si="0"/>
        <v>1790.7428061565915</v>
      </c>
      <c r="E39" s="53">
        <v>99999</v>
      </c>
      <c r="F39" s="58">
        <f t="shared" si="1"/>
        <v>2230.6268124024091</v>
      </c>
    </row>
    <row r="40" spans="1:6">
      <c r="A40" s="51" t="s">
        <v>1110</v>
      </c>
      <c r="B40" s="6">
        <v>286.43</v>
      </c>
      <c r="C40" s="50">
        <v>14046</v>
      </c>
      <c r="D40" s="58">
        <f t="shared" si="0"/>
        <v>49.038159410676258</v>
      </c>
      <c r="E40" s="53">
        <v>14669</v>
      </c>
      <c r="F40" s="58">
        <f t="shared" si="1"/>
        <v>51.213210906678768</v>
      </c>
    </row>
    <row r="41" spans="1:6">
      <c r="A41" s="51" t="s">
        <v>1108</v>
      </c>
      <c r="B41" s="6">
        <v>1642.67</v>
      </c>
      <c r="C41" s="50">
        <v>68510</v>
      </c>
      <c r="D41" s="58">
        <f t="shared" si="0"/>
        <v>41.706490043648451</v>
      </c>
      <c r="E41" s="53">
        <v>69546</v>
      </c>
      <c r="F41" s="58">
        <f t="shared" si="1"/>
        <v>42.337170582040216</v>
      </c>
    </row>
    <row r="42" spans="1:6">
      <c r="A42" s="51" t="s">
        <v>1159</v>
      </c>
      <c r="B42" s="6">
        <v>81.06</v>
      </c>
      <c r="C42" s="50">
        <v>12290</v>
      </c>
      <c r="D42" s="58">
        <f t="shared" si="0"/>
        <v>151.61608684924747</v>
      </c>
      <c r="E42" s="53">
        <v>14623</v>
      </c>
      <c r="F42" s="58">
        <f t="shared" si="1"/>
        <v>180.3972366148532</v>
      </c>
    </row>
    <row r="43" spans="1:6">
      <c r="A43" s="51" t="s">
        <v>1148</v>
      </c>
      <c r="B43" s="6">
        <v>202.31</v>
      </c>
      <c r="C43" s="50">
        <v>39032</v>
      </c>
      <c r="D43" s="58">
        <f t="shared" si="0"/>
        <v>192.93163956304682</v>
      </c>
      <c r="E43" s="53">
        <v>45473</v>
      </c>
      <c r="F43" s="58">
        <f t="shared" si="1"/>
        <v>224.76891898571498</v>
      </c>
    </row>
    <row r="44" spans="1:6">
      <c r="A44" s="51" t="s">
        <v>1167</v>
      </c>
      <c r="B44" s="6">
        <v>167.69</v>
      </c>
      <c r="C44" s="50">
        <v>33788</v>
      </c>
      <c r="D44" s="58">
        <f t="shared" si="0"/>
        <v>201.49084620430557</v>
      </c>
      <c r="E44" s="53">
        <v>41793</v>
      </c>
      <c r="F44" s="58">
        <f t="shared" si="1"/>
        <v>249.22774166616972</v>
      </c>
    </row>
    <row r="45" spans="1:6">
      <c r="A45" s="51" t="s">
        <v>1154</v>
      </c>
      <c r="B45" s="6">
        <v>282.60000000000002</v>
      </c>
      <c r="C45" s="50">
        <v>103894</v>
      </c>
      <c r="D45" s="58">
        <f t="shared" si="0"/>
        <v>367.63623496107567</v>
      </c>
      <c r="E45" s="53">
        <v>123065</v>
      </c>
      <c r="F45" s="58">
        <f t="shared" si="1"/>
        <v>435.47416843595187</v>
      </c>
    </row>
    <row r="46" spans="1:6">
      <c r="A46" s="51" t="s">
        <v>1170</v>
      </c>
      <c r="B46" s="6">
        <v>53.8</v>
      </c>
      <c r="C46" s="50">
        <v>32440</v>
      </c>
      <c r="D46" s="58">
        <f t="shared" si="0"/>
        <v>602.97397769516726</v>
      </c>
      <c r="E46" s="53">
        <v>40682</v>
      </c>
      <c r="F46" s="58">
        <f t="shared" si="1"/>
        <v>756.1710037174721</v>
      </c>
    </row>
    <row r="47" spans="1:6">
      <c r="A47" s="51" t="s">
        <v>1144</v>
      </c>
      <c r="B47" s="6">
        <v>24.84</v>
      </c>
      <c r="C47" s="50">
        <v>34748</v>
      </c>
      <c r="D47" s="58">
        <f t="shared" si="0"/>
        <v>1398.8727858293075</v>
      </c>
      <c r="E47" s="53">
        <v>40029</v>
      </c>
      <c r="F47" s="58">
        <f t="shared" si="1"/>
        <v>1611.4734299516908</v>
      </c>
    </row>
    <row r="48" spans="1:6">
      <c r="A48" s="51" t="s">
        <v>1168</v>
      </c>
      <c r="B48" s="6">
        <v>53.21</v>
      </c>
      <c r="C48" s="50">
        <v>29181</v>
      </c>
      <c r="D48" s="58">
        <f t="shared" si="0"/>
        <v>548.4119526404811</v>
      </c>
      <c r="E48" s="53">
        <v>36329</v>
      </c>
      <c r="F48" s="58">
        <f t="shared" si="1"/>
        <v>682.74760383386581</v>
      </c>
    </row>
    <row r="49" spans="1:6">
      <c r="A49" s="51" t="s">
        <v>1166</v>
      </c>
      <c r="B49" s="6">
        <v>48.39</v>
      </c>
      <c r="C49" s="50">
        <v>37293</v>
      </c>
      <c r="D49" s="58">
        <f t="shared" si="0"/>
        <v>770.67575945443275</v>
      </c>
      <c r="E49" s="53">
        <v>46061</v>
      </c>
      <c r="F49" s="58">
        <f t="shared" si="1"/>
        <v>951.87022112006616</v>
      </c>
    </row>
    <row r="50" spans="1:6">
      <c r="A50" s="51" t="s">
        <v>1172</v>
      </c>
      <c r="B50" s="6">
        <v>26.96</v>
      </c>
      <c r="C50" s="50">
        <v>16056</v>
      </c>
      <c r="D50" s="58">
        <f t="shared" si="0"/>
        <v>595.54896142433233</v>
      </c>
      <c r="E50" s="53">
        <v>20571</v>
      </c>
      <c r="F50" s="58">
        <f t="shared" si="1"/>
        <v>763.01928783382789</v>
      </c>
    </row>
    <row r="51" spans="1:6">
      <c r="A51" s="51" t="s">
        <v>1122</v>
      </c>
      <c r="B51" s="6">
        <v>12.15</v>
      </c>
      <c r="C51" s="50">
        <v>19834</v>
      </c>
      <c r="D51" s="58">
        <f t="shared" si="0"/>
        <v>1632.4279835390946</v>
      </c>
      <c r="E51" s="53">
        <v>21820</v>
      </c>
      <c r="F51" s="58">
        <f t="shared" si="1"/>
        <v>1795.8847736625514</v>
      </c>
    </row>
    <row r="52" spans="1:6">
      <c r="A52" s="51" t="s">
        <v>1176</v>
      </c>
      <c r="B52" s="6">
        <v>6.96</v>
      </c>
      <c r="C52" s="50">
        <v>15038</v>
      </c>
      <c r="D52" s="58">
        <f t="shared" si="0"/>
        <v>2160.632183908046</v>
      </c>
      <c r="E52" s="53">
        <v>20037</v>
      </c>
      <c r="F52" s="58">
        <f t="shared" si="1"/>
        <v>2878.8793103448274</v>
      </c>
    </row>
    <row r="53" spans="1:6">
      <c r="A53" s="51" t="s">
        <v>1178</v>
      </c>
      <c r="B53" s="6">
        <v>7.53</v>
      </c>
      <c r="C53" s="50">
        <v>20813</v>
      </c>
      <c r="D53" s="58">
        <f t="shared" si="0"/>
        <v>2764.0106241699868</v>
      </c>
      <c r="E53" s="53">
        <v>28037</v>
      </c>
      <c r="F53" s="58">
        <f t="shared" si="1"/>
        <v>3723.3731739707832</v>
      </c>
    </row>
    <row r="54" spans="1:6">
      <c r="A54" s="51" t="s">
        <v>1171</v>
      </c>
      <c r="B54" s="6">
        <v>2140.54</v>
      </c>
      <c r="C54" s="50">
        <v>45435</v>
      </c>
      <c r="D54" s="58">
        <f t="shared" si="0"/>
        <v>21.225952329785944</v>
      </c>
      <c r="E54" s="53">
        <v>57340</v>
      </c>
      <c r="F54" s="58">
        <f t="shared" si="1"/>
        <v>26.787633027180057</v>
      </c>
    </row>
    <row r="55" spans="1:6">
      <c r="A55" s="51" t="s">
        <v>1179</v>
      </c>
      <c r="B55" s="6">
        <v>1436.47</v>
      </c>
      <c r="C55" s="50">
        <v>46703</v>
      </c>
      <c r="D55" s="58">
        <f t="shared" si="0"/>
        <v>32.512339276142207</v>
      </c>
      <c r="E55" s="53">
        <v>62987</v>
      </c>
      <c r="F55" s="58">
        <f t="shared" si="1"/>
        <v>43.848461854406985</v>
      </c>
    </row>
    <row r="56" spans="1:6">
      <c r="A56" s="51" t="s">
        <v>1162</v>
      </c>
      <c r="B56" s="6">
        <v>1333.68</v>
      </c>
      <c r="C56" s="50">
        <v>42189</v>
      </c>
      <c r="D56" s="58">
        <f t="shared" si="0"/>
        <v>31.633525283426309</v>
      </c>
      <c r="E56" s="53">
        <v>50825</v>
      </c>
      <c r="F56" s="58">
        <f t="shared" si="1"/>
        <v>38.108841701157694</v>
      </c>
    </row>
    <row r="57" spans="1:6">
      <c r="A57" s="51" t="s">
        <v>1180</v>
      </c>
      <c r="B57" s="6">
        <v>1312.27</v>
      </c>
      <c r="C57" s="50">
        <v>40821</v>
      </c>
      <c r="D57" s="58">
        <f t="shared" si="0"/>
        <v>31.107165446135323</v>
      </c>
      <c r="E57" s="53">
        <v>55104</v>
      </c>
      <c r="F57" s="58">
        <f t="shared" si="1"/>
        <v>41.991358485677488</v>
      </c>
    </row>
    <row r="58" spans="1:6">
      <c r="A58" s="51" t="s">
        <v>1165</v>
      </c>
      <c r="B58" s="6">
        <v>1273.49</v>
      </c>
      <c r="C58" s="50">
        <v>15972</v>
      </c>
      <c r="D58" s="58">
        <f t="shared" si="0"/>
        <v>12.541912382507912</v>
      </c>
      <c r="E58" s="53">
        <v>19536</v>
      </c>
      <c r="F58" s="58">
        <f t="shared" si="1"/>
        <v>15.340520930670834</v>
      </c>
    </row>
    <row r="59" spans="1:6">
      <c r="A59" s="51" t="s">
        <v>1181</v>
      </c>
      <c r="B59" s="6">
        <v>577.54</v>
      </c>
      <c r="C59" s="50">
        <v>27306</v>
      </c>
      <c r="D59" s="58">
        <f t="shared" si="0"/>
        <v>47.279842088859652</v>
      </c>
      <c r="E59" s="53">
        <v>37122</v>
      </c>
      <c r="F59" s="58">
        <f t="shared" si="1"/>
        <v>64.276067458531017</v>
      </c>
    </row>
    <row r="60" spans="1:6">
      <c r="A60" s="51" t="s">
        <v>1118</v>
      </c>
      <c r="B60" s="6">
        <v>682.2</v>
      </c>
      <c r="C60" s="50">
        <v>24076</v>
      </c>
      <c r="D60" s="58">
        <f t="shared" si="0"/>
        <v>35.291703312811492</v>
      </c>
      <c r="E60" s="53">
        <v>26201</v>
      </c>
      <c r="F60" s="58">
        <f t="shared" si="1"/>
        <v>38.406625622984457</v>
      </c>
    </row>
    <row r="61" spans="1:6">
      <c r="A61" s="51" t="s">
        <v>1126</v>
      </c>
      <c r="B61" s="6">
        <v>675.76</v>
      </c>
      <c r="C61" s="50">
        <v>16276</v>
      </c>
      <c r="D61" s="58">
        <f t="shared" si="0"/>
        <v>24.085474132828224</v>
      </c>
      <c r="E61" s="53">
        <v>18039</v>
      </c>
      <c r="F61" s="58">
        <f t="shared" si="1"/>
        <v>26.694388540310168</v>
      </c>
    </row>
    <row r="62" spans="1:6">
      <c r="A62" s="51" t="s">
        <v>1121</v>
      </c>
      <c r="B62" s="6">
        <v>638.39</v>
      </c>
      <c r="C62" s="50">
        <v>17871</v>
      </c>
      <c r="D62" s="58">
        <f t="shared" si="0"/>
        <v>27.99385955293786</v>
      </c>
      <c r="E62" s="53">
        <v>19640</v>
      </c>
      <c r="F62" s="58">
        <f t="shared" si="1"/>
        <v>30.764892933786559</v>
      </c>
    </row>
    <row r="63" spans="1:6">
      <c r="A63" s="51" t="s">
        <v>1128</v>
      </c>
      <c r="B63" s="6">
        <v>565.59</v>
      </c>
      <c r="C63" s="50">
        <v>9985</v>
      </c>
      <c r="D63" s="58">
        <f t="shared" si="0"/>
        <v>17.65413108435439</v>
      </c>
      <c r="E63" s="53">
        <v>11121</v>
      </c>
      <c r="F63" s="58">
        <f t="shared" si="1"/>
        <v>19.662653158648489</v>
      </c>
    </row>
    <row r="64" spans="1:6">
      <c r="A64" s="51" t="s">
        <v>1147</v>
      </c>
      <c r="B64" s="6">
        <v>1383.9</v>
      </c>
      <c r="C64" s="50">
        <v>16505</v>
      </c>
      <c r="D64" s="58">
        <f t="shared" si="0"/>
        <v>11.926439771659801</v>
      </c>
      <c r="E64" s="53">
        <v>19181</v>
      </c>
      <c r="F64" s="58">
        <f t="shared" si="1"/>
        <v>13.860105498952235</v>
      </c>
    </row>
    <row r="65" spans="1:6">
      <c r="A65" s="51" t="s">
        <v>1124</v>
      </c>
      <c r="B65" s="6">
        <v>261.42</v>
      </c>
      <c r="C65" s="50">
        <v>6534</v>
      </c>
      <c r="D65" s="58">
        <f t="shared" si="0"/>
        <v>24.994262106954324</v>
      </c>
      <c r="E65" s="53">
        <v>7197</v>
      </c>
      <c r="F65" s="58">
        <f t="shared" si="1"/>
        <v>27.530410833142067</v>
      </c>
    </row>
    <row r="66" spans="1:6">
      <c r="A66" s="51" t="s">
        <v>1130</v>
      </c>
      <c r="B66" s="6">
        <v>1842.33</v>
      </c>
      <c r="C66" s="50">
        <v>102504</v>
      </c>
      <c r="D66" s="58">
        <f t="shared" si="0"/>
        <v>55.638240706062433</v>
      </c>
      <c r="E66" s="53">
        <v>115019</v>
      </c>
      <c r="F66" s="58">
        <f t="shared" si="1"/>
        <v>62.431269099455584</v>
      </c>
    </row>
    <row r="67" spans="1:6">
      <c r="A67" s="51" t="s">
        <v>1160</v>
      </c>
      <c r="B67" s="6">
        <v>216.8</v>
      </c>
      <c r="C67" s="50">
        <v>23963</v>
      </c>
      <c r="D67" s="58">
        <f t="shared" ref="D67:D83" si="2">(C67/B67)</f>
        <v>110.53044280442803</v>
      </c>
      <c r="E67" s="53">
        <v>28644</v>
      </c>
      <c r="F67" s="58">
        <f t="shared" ref="F67:F83" si="3">E67/B67</f>
        <v>132.12177121771217</v>
      </c>
    </row>
    <row r="68" spans="1:6">
      <c r="A68" s="51" t="s">
        <v>1134</v>
      </c>
      <c r="B68" s="6">
        <v>2384.2199999999998</v>
      </c>
      <c r="C68" s="50">
        <v>40139</v>
      </c>
      <c r="D68" s="58">
        <f t="shared" si="2"/>
        <v>16.835275268221892</v>
      </c>
      <c r="E68" s="53">
        <v>45244</v>
      </c>
      <c r="F68" s="58">
        <f t="shared" si="3"/>
        <v>18.976436738220468</v>
      </c>
    </row>
    <row r="69" spans="1:6">
      <c r="A69" s="51" t="s">
        <v>1146</v>
      </c>
      <c r="B69" s="6">
        <v>244.76</v>
      </c>
      <c r="C69" s="50">
        <v>11159</v>
      </c>
      <c r="D69" s="58">
        <f t="shared" si="2"/>
        <v>45.591599934629841</v>
      </c>
      <c r="E69" s="53">
        <v>12950</v>
      </c>
      <c r="F69" s="58">
        <f t="shared" si="3"/>
        <v>52.908972054257234</v>
      </c>
    </row>
    <row r="70" spans="1:6">
      <c r="A70" s="51" t="s">
        <v>1139</v>
      </c>
      <c r="B70" s="6">
        <v>1930.24</v>
      </c>
      <c r="C70" s="50">
        <v>25861</v>
      </c>
      <c r="D70" s="58">
        <f t="shared" si="2"/>
        <v>13.397815815649867</v>
      </c>
      <c r="E70" s="53">
        <v>29433</v>
      </c>
      <c r="F70" s="58">
        <f t="shared" si="3"/>
        <v>15.248362897877984</v>
      </c>
    </row>
    <row r="71" spans="1:6">
      <c r="A71" s="51" t="s">
        <v>1177</v>
      </c>
      <c r="B71" s="6">
        <v>543.77</v>
      </c>
      <c r="C71" s="50">
        <v>20188</v>
      </c>
      <c r="D71" s="58">
        <f t="shared" si="2"/>
        <v>37.125990768155653</v>
      </c>
      <c r="E71" s="53">
        <v>26916</v>
      </c>
      <c r="F71" s="58">
        <f t="shared" si="3"/>
        <v>49.49886900711698</v>
      </c>
    </row>
    <row r="72" spans="1:6">
      <c r="A72" s="51" t="s">
        <v>1145</v>
      </c>
      <c r="B72" s="6">
        <v>1753.96</v>
      </c>
      <c r="C72" s="50">
        <v>33823</v>
      </c>
      <c r="D72" s="58">
        <f t="shared" si="2"/>
        <v>19.283792104723027</v>
      </c>
      <c r="E72" s="53">
        <v>39150</v>
      </c>
      <c r="F72" s="58">
        <f t="shared" si="3"/>
        <v>22.320919519259277</v>
      </c>
    </row>
    <row r="73" spans="1:6">
      <c r="A73" s="51" t="s">
        <v>1105</v>
      </c>
      <c r="B73" s="6">
        <v>933.91</v>
      </c>
      <c r="C73" s="50">
        <v>40082</v>
      </c>
      <c r="D73" s="58">
        <f t="shared" si="2"/>
        <v>42.91848250902121</v>
      </c>
      <c r="E73" s="53">
        <v>38453</v>
      </c>
      <c r="F73" s="58">
        <f t="shared" si="3"/>
        <v>41.1742030816674</v>
      </c>
    </row>
    <row r="74" spans="1:6">
      <c r="A74" s="51" t="s">
        <v>1175</v>
      </c>
      <c r="B74" s="6">
        <v>478.79</v>
      </c>
      <c r="C74" s="50">
        <v>12112</v>
      </c>
      <c r="D74" s="58">
        <f t="shared" si="2"/>
        <v>25.297103114100125</v>
      </c>
      <c r="E74" s="53">
        <v>16012</v>
      </c>
      <c r="F74" s="58">
        <f t="shared" si="3"/>
        <v>33.442636646546504</v>
      </c>
    </row>
    <row r="75" spans="1:6">
      <c r="A75" s="51" t="s">
        <v>1131</v>
      </c>
      <c r="B75" s="6">
        <v>620.6</v>
      </c>
      <c r="C75" s="50">
        <v>37274</v>
      </c>
      <c r="D75" s="58">
        <f t="shared" si="2"/>
        <v>60.061231066709631</v>
      </c>
      <c r="E75" s="53">
        <v>41831</v>
      </c>
      <c r="F75" s="58">
        <f t="shared" si="3"/>
        <v>67.404125040283589</v>
      </c>
    </row>
    <row r="76" spans="1:6">
      <c r="A76" s="51" t="s">
        <v>1183</v>
      </c>
      <c r="B76" s="6">
        <v>316.31</v>
      </c>
      <c r="C76" s="50">
        <v>10378</v>
      </c>
      <c r="D76" s="58">
        <f t="shared" si="2"/>
        <v>32.809585533179472</v>
      </c>
      <c r="E76" s="53">
        <v>17229</v>
      </c>
      <c r="F76" s="58">
        <f t="shared" si="3"/>
        <v>54.468717397489804</v>
      </c>
    </row>
    <row r="77" spans="1:6">
      <c r="A77" s="51" t="s">
        <v>1111</v>
      </c>
      <c r="B77" s="6">
        <v>1765.79</v>
      </c>
      <c r="C77" s="50">
        <v>89933</v>
      </c>
      <c r="D77" s="58">
        <f t="shared" si="2"/>
        <v>50.93074487906263</v>
      </c>
      <c r="E77" s="53">
        <v>94411</v>
      </c>
      <c r="F77" s="58">
        <f t="shared" si="3"/>
        <v>53.466720278175778</v>
      </c>
    </row>
    <row r="78" spans="1:6">
      <c r="A78" s="51" t="s">
        <v>1164</v>
      </c>
      <c r="B78" s="6">
        <v>2403.4899999999998</v>
      </c>
      <c r="C78" s="50">
        <v>103121</v>
      </c>
      <c r="D78" s="58">
        <f t="shared" si="2"/>
        <v>42.904692759279222</v>
      </c>
      <c r="E78" s="53">
        <v>125851</v>
      </c>
      <c r="F78" s="58">
        <f t="shared" si="3"/>
        <v>52.361773920424056</v>
      </c>
    </row>
    <row r="79" spans="1:6">
      <c r="A79" s="51" t="s">
        <v>1117</v>
      </c>
      <c r="B79" s="6">
        <v>860.19</v>
      </c>
      <c r="C79" s="50">
        <v>52409</v>
      </c>
      <c r="D79" s="58">
        <f t="shared" si="2"/>
        <v>60.927237005777791</v>
      </c>
      <c r="E79" s="53">
        <v>56856</v>
      </c>
      <c r="F79" s="58">
        <f t="shared" si="3"/>
        <v>66.097025075855328</v>
      </c>
    </row>
    <row r="80" spans="1:6">
      <c r="A80" s="51" t="s">
        <v>1157</v>
      </c>
      <c r="B80" s="6">
        <v>2809.93</v>
      </c>
      <c r="C80" s="50">
        <v>25857</v>
      </c>
      <c r="D80" s="58">
        <f t="shared" si="2"/>
        <v>9.2020085909613414</v>
      </c>
      <c r="E80" s="53">
        <v>30712</v>
      </c>
      <c r="F80" s="58">
        <f t="shared" si="3"/>
        <v>10.929809639386034</v>
      </c>
    </row>
    <row r="81" spans="1:6">
      <c r="A81" s="51" t="s">
        <v>1140</v>
      </c>
      <c r="B81" s="6">
        <v>772.64</v>
      </c>
      <c r="C81" s="50">
        <v>33096</v>
      </c>
      <c r="D81" s="58">
        <f t="shared" si="2"/>
        <v>42.834955477324499</v>
      </c>
      <c r="E81" s="53">
        <v>37732</v>
      </c>
      <c r="F81" s="58">
        <f t="shared" si="3"/>
        <v>48.835162559536137</v>
      </c>
    </row>
    <row r="82" spans="1:6">
      <c r="A82" s="51" t="s">
        <v>1156</v>
      </c>
      <c r="B82" s="6">
        <v>576.48</v>
      </c>
      <c r="C82" s="50">
        <v>34879</v>
      </c>
      <c r="D82" s="58">
        <f t="shared" si="2"/>
        <v>60.503399944490702</v>
      </c>
      <c r="E82" s="53">
        <v>41377</v>
      </c>
      <c r="F82" s="58">
        <f t="shared" si="3"/>
        <v>71.775256730502363</v>
      </c>
    </row>
    <row r="83" spans="1:6">
      <c r="A83" s="60" t="s">
        <v>36</v>
      </c>
      <c r="B83" s="61">
        <v>51100</v>
      </c>
      <c r="C83" s="62">
        <v>3810179</v>
      </c>
      <c r="D83" s="63">
        <f t="shared" si="2"/>
        <v>74.563189823874751</v>
      </c>
      <c r="E83" s="64">
        <v>4301702</v>
      </c>
      <c r="F83" s="63">
        <f t="shared" si="3"/>
        <v>84.182035225048921</v>
      </c>
    </row>
    <row r="84" spans="1:6">
      <c r="F84" s="5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F84"/>
  <sheetViews>
    <sheetView workbookViewId="0">
      <selection activeCell="F23" sqref="F23"/>
    </sheetView>
  </sheetViews>
  <sheetFormatPr baseColWidth="10" defaultColWidth="29.5703125" defaultRowHeight="12.75"/>
  <cols>
    <col min="1" max="1" width="29.5703125" style="6"/>
    <col min="2" max="2" width="18" style="6" bestFit="1" customWidth="1"/>
    <col min="3" max="3" width="12.85546875" style="6" bestFit="1" customWidth="1"/>
    <col min="4" max="4" width="12.85546875" style="59" customWidth="1"/>
    <col min="5" max="5" width="12.85546875" style="6" bestFit="1" customWidth="1"/>
    <col min="6" max="6" width="12.5703125" style="6" bestFit="1" customWidth="1"/>
    <col min="7" max="16384" width="29.5703125" style="6"/>
  </cols>
  <sheetData>
    <row r="1" spans="1:6">
      <c r="A1" s="54" t="s">
        <v>638</v>
      </c>
      <c r="B1" s="55" t="s">
        <v>1184</v>
      </c>
      <c r="C1" s="55" t="s">
        <v>1185</v>
      </c>
      <c r="D1" s="57" t="s">
        <v>1186</v>
      </c>
      <c r="E1" s="55" t="s">
        <v>1187</v>
      </c>
      <c r="F1" s="56" t="s">
        <v>1188</v>
      </c>
    </row>
    <row r="2" spans="1:6">
      <c r="A2" s="51" t="s">
        <v>1157</v>
      </c>
      <c r="B2" s="6">
        <v>2809.93</v>
      </c>
      <c r="C2" s="50">
        <v>25857</v>
      </c>
      <c r="D2" s="58">
        <f t="shared" ref="D2:D33" si="0">(C2/B2)</f>
        <v>9.2020085909613414</v>
      </c>
      <c r="E2" s="53">
        <v>30712</v>
      </c>
      <c r="F2" s="58">
        <f t="shared" ref="F2:F33" si="1">E2/B2</f>
        <v>10.929809639386034</v>
      </c>
    </row>
    <row r="3" spans="1:6">
      <c r="A3" s="51" t="s">
        <v>1136</v>
      </c>
      <c r="B3" s="6">
        <v>415.29</v>
      </c>
      <c r="C3" s="50">
        <v>4877</v>
      </c>
      <c r="D3" s="58">
        <f t="shared" si="0"/>
        <v>11.743600857232295</v>
      </c>
      <c r="E3" s="53">
        <v>5512</v>
      </c>
      <c r="F3" s="58">
        <f t="shared" si="1"/>
        <v>13.272652844999879</v>
      </c>
    </row>
    <row r="4" spans="1:6">
      <c r="A4" s="51" t="s">
        <v>1147</v>
      </c>
      <c r="B4" s="6">
        <v>1383.9</v>
      </c>
      <c r="C4" s="50">
        <v>16505</v>
      </c>
      <c r="D4" s="58">
        <f t="shared" si="0"/>
        <v>11.926439771659801</v>
      </c>
      <c r="E4" s="53">
        <v>19181</v>
      </c>
      <c r="F4" s="58">
        <f t="shared" si="1"/>
        <v>13.860105498952235</v>
      </c>
    </row>
    <row r="5" spans="1:6">
      <c r="A5" s="51" t="s">
        <v>1139</v>
      </c>
      <c r="B5" s="6">
        <v>1930.24</v>
      </c>
      <c r="C5" s="50">
        <v>25861</v>
      </c>
      <c r="D5" s="58">
        <f t="shared" si="0"/>
        <v>13.397815815649867</v>
      </c>
      <c r="E5" s="53">
        <v>29433</v>
      </c>
      <c r="F5" s="58">
        <f t="shared" si="1"/>
        <v>15.248362897877984</v>
      </c>
    </row>
    <row r="6" spans="1:6">
      <c r="A6" s="51" t="s">
        <v>1165</v>
      </c>
      <c r="B6" s="6">
        <v>1273.49</v>
      </c>
      <c r="C6" s="50">
        <v>15972</v>
      </c>
      <c r="D6" s="58">
        <f t="shared" si="0"/>
        <v>12.541912382507912</v>
      </c>
      <c r="E6" s="53">
        <v>19536</v>
      </c>
      <c r="F6" s="58">
        <f t="shared" si="1"/>
        <v>15.340520930670834</v>
      </c>
    </row>
    <row r="7" spans="1:6">
      <c r="A7" s="51" t="s">
        <v>1112</v>
      </c>
      <c r="B7" s="6">
        <v>400.22</v>
      </c>
      <c r="C7" s="50">
        <v>6519</v>
      </c>
      <c r="D7" s="58">
        <f t="shared" si="0"/>
        <v>16.288541302283743</v>
      </c>
      <c r="E7" s="53">
        <v>6948</v>
      </c>
      <c r="F7" s="58">
        <f t="shared" si="1"/>
        <v>17.360451751536655</v>
      </c>
    </row>
    <row r="8" spans="1:6">
      <c r="A8" s="51" t="s">
        <v>1161</v>
      </c>
      <c r="B8" s="6">
        <v>1358.86</v>
      </c>
      <c r="C8" s="50">
        <v>19732</v>
      </c>
      <c r="D8" s="58">
        <f t="shared" si="0"/>
        <v>14.520995540379436</v>
      </c>
      <c r="E8" s="53">
        <v>23735</v>
      </c>
      <c r="F8" s="58">
        <f t="shared" si="1"/>
        <v>17.466847210161461</v>
      </c>
    </row>
    <row r="9" spans="1:6">
      <c r="A9" s="51" t="s">
        <v>1134</v>
      </c>
      <c r="B9" s="6">
        <v>2384.2199999999998</v>
      </c>
      <c r="C9" s="50">
        <v>40139</v>
      </c>
      <c r="D9" s="58">
        <f t="shared" si="0"/>
        <v>16.835275268221892</v>
      </c>
      <c r="E9" s="53">
        <v>45244</v>
      </c>
      <c r="F9" s="58">
        <f t="shared" si="1"/>
        <v>18.976436738220468</v>
      </c>
    </row>
    <row r="10" spans="1:6">
      <c r="A10" s="51" t="s">
        <v>1128</v>
      </c>
      <c r="B10" s="6">
        <v>565.59</v>
      </c>
      <c r="C10" s="50">
        <v>9985</v>
      </c>
      <c r="D10" s="58">
        <f t="shared" si="0"/>
        <v>17.65413108435439</v>
      </c>
      <c r="E10" s="53">
        <v>11121</v>
      </c>
      <c r="F10" s="58">
        <f t="shared" si="1"/>
        <v>19.662653158648489</v>
      </c>
    </row>
    <row r="11" spans="1:6">
      <c r="A11" s="51" t="s">
        <v>1158</v>
      </c>
      <c r="B11" s="6">
        <v>758.32</v>
      </c>
      <c r="C11" s="50">
        <v>13045</v>
      </c>
      <c r="D11" s="58">
        <f t="shared" si="0"/>
        <v>17.202500263740898</v>
      </c>
      <c r="E11" s="53">
        <v>15508</v>
      </c>
      <c r="F11" s="58">
        <f t="shared" si="1"/>
        <v>20.450469458803671</v>
      </c>
    </row>
    <row r="12" spans="1:6">
      <c r="A12" s="51" t="s">
        <v>1126</v>
      </c>
      <c r="B12" s="6">
        <v>675.76</v>
      </c>
      <c r="C12" s="50">
        <v>16276</v>
      </c>
      <c r="D12" s="58">
        <f t="shared" si="0"/>
        <v>24.085474132828224</v>
      </c>
      <c r="E12" s="53">
        <v>18039</v>
      </c>
      <c r="F12" s="58">
        <f t="shared" si="1"/>
        <v>26.694388540310168</v>
      </c>
    </row>
    <row r="13" spans="1:6">
      <c r="A13" s="51" t="s">
        <v>1171</v>
      </c>
      <c r="B13" s="6">
        <v>2140.54</v>
      </c>
      <c r="C13" s="50">
        <v>45435</v>
      </c>
      <c r="D13" s="58">
        <f t="shared" si="0"/>
        <v>21.225952329785944</v>
      </c>
      <c r="E13" s="53">
        <v>57340</v>
      </c>
      <c r="F13" s="58">
        <f t="shared" si="1"/>
        <v>26.787633027180057</v>
      </c>
    </row>
    <row r="14" spans="1:6">
      <c r="A14" s="51" t="s">
        <v>1124</v>
      </c>
      <c r="B14" s="6">
        <v>261.42</v>
      </c>
      <c r="C14" s="50">
        <v>6534</v>
      </c>
      <c r="D14" s="58">
        <f t="shared" si="0"/>
        <v>24.994262106954324</v>
      </c>
      <c r="E14" s="53">
        <v>7197</v>
      </c>
      <c r="F14" s="58">
        <f t="shared" si="1"/>
        <v>27.530410833142067</v>
      </c>
    </row>
    <row r="15" spans="1:6">
      <c r="A15" s="51" t="s">
        <v>1150</v>
      </c>
      <c r="B15" s="6">
        <v>1580.67</v>
      </c>
      <c r="C15" s="50">
        <v>37679</v>
      </c>
      <c r="D15" s="58">
        <f t="shared" si="0"/>
        <v>23.837360106790157</v>
      </c>
      <c r="E15" s="53">
        <v>43953</v>
      </c>
      <c r="F15" s="58">
        <f t="shared" si="1"/>
        <v>27.80656303972366</v>
      </c>
    </row>
    <row r="16" spans="1:6">
      <c r="A16" s="51" t="s">
        <v>1121</v>
      </c>
      <c r="B16" s="6">
        <v>638.39</v>
      </c>
      <c r="C16" s="50">
        <v>17871</v>
      </c>
      <c r="D16" s="58">
        <f t="shared" si="0"/>
        <v>27.99385955293786</v>
      </c>
      <c r="E16" s="53">
        <v>19640</v>
      </c>
      <c r="F16" s="58">
        <f t="shared" si="1"/>
        <v>30.764892933786559</v>
      </c>
    </row>
    <row r="17" spans="1:6">
      <c r="A17" s="51" t="s">
        <v>1175</v>
      </c>
      <c r="B17" s="6">
        <v>478.79</v>
      </c>
      <c r="C17" s="50">
        <v>12112</v>
      </c>
      <c r="D17" s="58">
        <f t="shared" si="0"/>
        <v>25.297103114100125</v>
      </c>
      <c r="E17" s="53">
        <v>16012</v>
      </c>
      <c r="F17" s="58">
        <f t="shared" si="1"/>
        <v>33.442636646546504</v>
      </c>
    </row>
    <row r="18" spans="1:6">
      <c r="A18" s="51" t="s">
        <v>1162</v>
      </c>
      <c r="B18" s="6">
        <v>1333.68</v>
      </c>
      <c r="C18" s="50">
        <v>42189</v>
      </c>
      <c r="D18" s="58">
        <f t="shared" si="0"/>
        <v>31.633525283426309</v>
      </c>
      <c r="E18" s="53">
        <v>50825</v>
      </c>
      <c r="F18" s="58">
        <f t="shared" si="1"/>
        <v>38.108841701157694</v>
      </c>
    </row>
    <row r="19" spans="1:6">
      <c r="A19" s="51" t="s">
        <v>1118</v>
      </c>
      <c r="B19" s="6">
        <v>682.2</v>
      </c>
      <c r="C19" s="50">
        <v>24076</v>
      </c>
      <c r="D19" s="58">
        <f t="shared" si="0"/>
        <v>35.291703312811492</v>
      </c>
      <c r="E19" s="53">
        <v>26201</v>
      </c>
      <c r="F19" s="58">
        <f t="shared" si="1"/>
        <v>38.406625622984457</v>
      </c>
    </row>
    <row r="20" spans="1:6">
      <c r="A20" s="51" t="s">
        <v>1105</v>
      </c>
      <c r="B20" s="6">
        <v>933.91</v>
      </c>
      <c r="C20" s="50">
        <v>40082</v>
      </c>
      <c r="D20" s="58">
        <f t="shared" si="0"/>
        <v>42.91848250902121</v>
      </c>
      <c r="E20" s="53">
        <v>38453</v>
      </c>
      <c r="F20" s="58">
        <f t="shared" si="1"/>
        <v>41.1742030816674</v>
      </c>
    </row>
    <row r="21" spans="1:6">
      <c r="A21" s="51" t="s">
        <v>1180</v>
      </c>
      <c r="B21" s="6">
        <v>1312.27</v>
      </c>
      <c r="C21" s="50">
        <v>40821</v>
      </c>
      <c r="D21" s="58">
        <f t="shared" si="0"/>
        <v>31.107165446135323</v>
      </c>
      <c r="E21" s="53">
        <v>55104</v>
      </c>
      <c r="F21" s="58">
        <f t="shared" si="1"/>
        <v>41.991358485677488</v>
      </c>
    </row>
    <row r="22" spans="1:6">
      <c r="A22" s="51" t="s">
        <v>1108</v>
      </c>
      <c r="B22" s="6">
        <v>1642.67</v>
      </c>
      <c r="C22" s="50">
        <v>68510</v>
      </c>
      <c r="D22" s="58">
        <f t="shared" si="0"/>
        <v>41.706490043648451</v>
      </c>
      <c r="E22" s="53">
        <v>69546</v>
      </c>
      <c r="F22" s="58">
        <f t="shared" si="1"/>
        <v>42.337170582040216</v>
      </c>
    </row>
    <row r="23" spans="1:6">
      <c r="A23" s="51" t="s">
        <v>1179</v>
      </c>
      <c r="B23" s="6">
        <v>1436.47</v>
      </c>
      <c r="C23" s="50">
        <v>46703</v>
      </c>
      <c r="D23" s="58">
        <f t="shared" si="0"/>
        <v>32.512339276142207</v>
      </c>
      <c r="E23" s="53">
        <v>62987</v>
      </c>
      <c r="F23" s="58">
        <f t="shared" si="1"/>
        <v>43.848461854406985</v>
      </c>
    </row>
    <row r="24" spans="1:6">
      <c r="A24" s="51" t="s">
        <v>1142</v>
      </c>
      <c r="B24" s="6">
        <v>125.9</v>
      </c>
      <c r="C24" s="50">
        <v>5343</v>
      </c>
      <c r="D24" s="58">
        <f t="shared" si="0"/>
        <v>42.438443208895947</v>
      </c>
      <c r="E24" s="53">
        <v>6136</v>
      </c>
      <c r="F24" s="58">
        <f t="shared" si="1"/>
        <v>48.737092930897532</v>
      </c>
    </row>
    <row r="25" spans="1:6">
      <c r="A25" s="51" t="s">
        <v>1140</v>
      </c>
      <c r="B25" s="6">
        <v>772.64</v>
      </c>
      <c r="C25" s="50">
        <v>33096</v>
      </c>
      <c r="D25" s="58">
        <f t="shared" si="0"/>
        <v>42.834955477324499</v>
      </c>
      <c r="E25" s="53">
        <v>37732</v>
      </c>
      <c r="F25" s="58">
        <f t="shared" si="1"/>
        <v>48.835162559536137</v>
      </c>
    </row>
    <row r="26" spans="1:6">
      <c r="A26" s="51" t="s">
        <v>1173</v>
      </c>
      <c r="B26" s="6">
        <v>3347.98</v>
      </c>
      <c r="C26" s="50">
        <v>127140</v>
      </c>
      <c r="D26" s="58">
        <f t="shared" si="0"/>
        <v>37.97513724693696</v>
      </c>
      <c r="E26" s="53">
        <v>163745</v>
      </c>
      <c r="F26" s="58">
        <f t="shared" si="1"/>
        <v>48.908595630798274</v>
      </c>
    </row>
    <row r="27" spans="1:6">
      <c r="A27" s="51" t="s">
        <v>1177</v>
      </c>
      <c r="B27" s="6">
        <v>543.77</v>
      </c>
      <c r="C27" s="50">
        <v>20188</v>
      </c>
      <c r="D27" s="58">
        <f t="shared" si="0"/>
        <v>37.125990768155653</v>
      </c>
      <c r="E27" s="53">
        <v>26916</v>
      </c>
      <c r="F27" s="58">
        <f t="shared" si="1"/>
        <v>49.49886900711698</v>
      </c>
    </row>
    <row r="28" spans="1:6">
      <c r="A28" s="51" t="s">
        <v>1110</v>
      </c>
      <c r="B28" s="6">
        <v>286.43</v>
      </c>
      <c r="C28" s="50">
        <v>14046</v>
      </c>
      <c r="D28" s="58">
        <f t="shared" si="0"/>
        <v>49.038159410676258</v>
      </c>
      <c r="E28" s="53">
        <v>14669</v>
      </c>
      <c r="F28" s="58">
        <f t="shared" si="1"/>
        <v>51.213210906678768</v>
      </c>
    </row>
    <row r="29" spans="1:6">
      <c r="A29" s="51" t="s">
        <v>1164</v>
      </c>
      <c r="B29" s="6">
        <v>2403.4899999999998</v>
      </c>
      <c r="C29" s="50">
        <v>103121</v>
      </c>
      <c r="D29" s="58">
        <f t="shared" si="0"/>
        <v>42.904692759279222</v>
      </c>
      <c r="E29" s="53">
        <v>125851</v>
      </c>
      <c r="F29" s="58">
        <f t="shared" si="1"/>
        <v>52.361773920424056</v>
      </c>
    </row>
    <row r="30" spans="1:6">
      <c r="A30" s="51" t="s">
        <v>1146</v>
      </c>
      <c r="B30" s="6">
        <v>244.76</v>
      </c>
      <c r="C30" s="50">
        <v>11159</v>
      </c>
      <c r="D30" s="58">
        <f t="shared" si="0"/>
        <v>45.591599934629841</v>
      </c>
      <c r="E30" s="53">
        <v>12950</v>
      </c>
      <c r="F30" s="58">
        <f t="shared" si="1"/>
        <v>52.908972054257234</v>
      </c>
    </row>
    <row r="31" spans="1:6">
      <c r="A31" s="51" t="s">
        <v>1111</v>
      </c>
      <c r="B31" s="6">
        <v>1765.79</v>
      </c>
      <c r="C31" s="50">
        <v>89933</v>
      </c>
      <c r="D31" s="58">
        <f t="shared" si="0"/>
        <v>50.93074487906263</v>
      </c>
      <c r="E31" s="53">
        <v>94411</v>
      </c>
      <c r="F31" s="58">
        <f t="shared" si="1"/>
        <v>53.466720278175778</v>
      </c>
    </row>
    <row r="32" spans="1:6">
      <c r="A32" s="51" t="s">
        <v>1183</v>
      </c>
      <c r="B32" s="6">
        <v>316.31</v>
      </c>
      <c r="C32" s="50">
        <v>10378</v>
      </c>
      <c r="D32" s="58">
        <f t="shared" si="0"/>
        <v>32.809585533179472</v>
      </c>
      <c r="E32" s="53">
        <v>17229</v>
      </c>
      <c r="F32" s="58">
        <f t="shared" si="1"/>
        <v>54.468717397489804</v>
      </c>
    </row>
    <row r="33" spans="1:6">
      <c r="A33" s="51" t="s">
        <v>1143</v>
      </c>
      <c r="B33" s="6">
        <v>297.5</v>
      </c>
      <c r="C33" s="50">
        <v>14160</v>
      </c>
      <c r="D33" s="58">
        <f t="shared" si="0"/>
        <v>47.596638655462186</v>
      </c>
      <c r="E33" s="53">
        <v>16280</v>
      </c>
      <c r="F33" s="58">
        <f t="shared" si="1"/>
        <v>54.72268907563025</v>
      </c>
    </row>
    <row r="34" spans="1:6">
      <c r="A34" s="51" t="s">
        <v>1116</v>
      </c>
      <c r="B34" s="6">
        <v>342.24</v>
      </c>
      <c r="C34" s="50">
        <v>18661</v>
      </c>
      <c r="D34" s="58">
        <f t="shared" ref="D34:D65" si="2">(C34/B34)</f>
        <v>54.526063581112666</v>
      </c>
      <c r="E34" s="53">
        <v>20209</v>
      </c>
      <c r="F34" s="58">
        <f t="shared" ref="F34:F65" si="3">E34/B34</f>
        <v>59.04920523609163</v>
      </c>
    </row>
    <row r="35" spans="1:6">
      <c r="A35" s="51" t="s">
        <v>1133</v>
      </c>
      <c r="B35" s="6">
        <v>553.66</v>
      </c>
      <c r="C35" s="50">
        <v>29407</v>
      </c>
      <c r="D35" s="58">
        <f t="shared" si="2"/>
        <v>53.113824368746165</v>
      </c>
      <c r="E35" s="53">
        <v>33142</v>
      </c>
      <c r="F35" s="58">
        <f t="shared" si="3"/>
        <v>59.859841780153886</v>
      </c>
    </row>
    <row r="36" spans="1:6">
      <c r="A36" s="51" t="s">
        <v>1130</v>
      </c>
      <c r="B36" s="6">
        <v>1842.33</v>
      </c>
      <c r="C36" s="50">
        <v>102504</v>
      </c>
      <c r="D36" s="58">
        <f t="shared" si="2"/>
        <v>55.638240706062433</v>
      </c>
      <c r="E36" s="53">
        <v>115019</v>
      </c>
      <c r="F36" s="58">
        <f t="shared" si="3"/>
        <v>62.431269099455584</v>
      </c>
    </row>
    <row r="37" spans="1:6">
      <c r="A37" s="51" t="s">
        <v>1181</v>
      </c>
      <c r="B37" s="6">
        <v>577.54</v>
      </c>
      <c r="C37" s="50">
        <v>27306</v>
      </c>
      <c r="D37" s="58">
        <f t="shared" si="2"/>
        <v>47.279842088859652</v>
      </c>
      <c r="E37" s="53">
        <v>37122</v>
      </c>
      <c r="F37" s="58">
        <f t="shared" si="3"/>
        <v>64.276067458531017</v>
      </c>
    </row>
    <row r="38" spans="1:6">
      <c r="A38" s="51" t="s">
        <v>1117</v>
      </c>
      <c r="B38" s="6">
        <v>860.19</v>
      </c>
      <c r="C38" s="50">
        <v>52409</v>
      </c>
      <c r="D38" s="58">
        <f t="shared" si="2"/>
        <v>60.927237005777791</v>
      </c>
      <c r="E38" s="53">
        <v>56856</v>
      </c>
      <c r="F38" s="58">
        <f t="shared" si="3"/>
        <v>66.097025075855328</v>
      </c>
    </row>
    <row r="39" spans="1:6">
      <c r="A39" s="51" t="s">
        <v>1131</v>
      </c>
      <c r="B39" s="6">
        <v>620.6</v>
      </c>
      <c r="C39" s="50">
        <v>37274</v>
      </c>
      <c r="D39" s="58">
        <f t="shared" si="2"/>
        <v>60.061231066709631</v>
      </c>
      <c r="E39" s="53">
        <v>41831</v>
      </c>
      <c r="F39" s="58">
        <f t="shared" si="3"/>
        <v>67.404125040283589</v>
      </c>
    </row>
    <row r="40" spans="1:6">
      <c r="A40" s="51" t="s">
        <v>1123</v>
      </c>
      <c r="B40" s="6">
        <v>1905.51</v>
      </c>
      <c r="C40" s="50">
        <v>122187</v>
      </c>
      <c r="D40" s="58">
        <f t="shared" si="2"/>
        <v>64.122990695404383</v>
      </c>
      <c r="E40" s="53">
        <v>134510</v>
      </c>
      <c r="F40" s="58">
        <f t="shared" si="3"/>
        <v>70.590025767379856</v>
      </c>
    </row>
    <row r="41" spans="1:6">
      <c r="A41" s="51" t="s">
        <v>1156</v>
      </c>
      <c r="B41" s="6">
        <v>576.48</v>
      </c>
      <c r="C41" s="50">
        <v>34879</v>
      </c>
      <c r="D41" s="58">
        <f t="shared" si="2"/>
        <v>60.503399944490702</v>
      </c>
      <c r="E41" s="53">
        <v>41377</v>
      </c>
      <c r="F41" s="58">
        <f t="shared" si="3"/>
        <v>71.775256730502363</v>
      </c>
    </row>
    <row r="42" spans="1:6">
      <c r="A42" s="51" t="s">
        <v>1132</v>
      </c>
      <c r="B42" s="6">
        <v>155.13</v>
      </c>
      <c r="C42" s="50">
        <v>10845</v>
      </c>
      <c r="D42" s="58">
        <f t="shared" si="2"/>
        <v>69.909108489653846</v>
      </c>
      <c r="E42" s="53">
        <v>12205</v>
      </c>
      <c r="F42" s="58">
        <f t="shared" si="3"/>
        <v>78.675949203893509</v>
      </c>
    </row>
    <row r="43" spans="1:6">
      <c r="A43" s="51" t="s">
        <v>1155</v>
      </c>
      <c r="B43" s="6">
        <v>1018.64</v>
      </c>
      <c r="C43" s="50">
        <v>67975</v>
      </c>
      <c r="D43" s="58">
        <f t="shared" si="2"/>
        <v>66.731131705018456</v>
      </c>
      <c r="E43" s="53">
        <v>80566</v>
      </c>
      <c r="F43" s="58">
        <f t="shared" si="3"/>
        <v>79.091730150003926</v>
      </c>
    </row>
    <row r="44" spans="1:6">
      <c r="A44" s="51" t="s">
        <v>1109</v>
      </c>
      <c r="B44" s="6">
        <v>120.8</v>
      </c>
      <c r="C44" s="50">
        <v>11696</v>
      </c>
      <c r="D44" s="58">
        <f t="shared" si="2"/>
        <v>96.821192052980138</v>
      </c>
      <c r="E44" s="53">
        <v>12200</v>
      </c>
      <c r="F44" s="58">
        <f t="shared" si="3"/>
        <v>100.99337748344371</v>
      </c>
    </row>
    <row r="45" spans="1:6">
      <c r="A45" s="51" t="s">
        <v>1160</v>
      </c>
      <c r="B45" s="6">
        <v>216.8</v>
      </c>
      <c r="C45" s="50">
        <v>23963</v>
      </c>
      <c r="D45" s="58">
        <f t="shared" si="2"/>
        <v>110.53044280442803</v>
      </c>
      <c r="E45" s="53">
        <v>28644</v>
      </c>
      <c r="F45" s="58">
        <f t="shared" si="3"/>
        <v>132.12177121771217</v>
      </c>
    </row>
    <row r="46" spans="1:6">
      <c r="A46" s="51" t="s">
        <v>1119</v>
      </c>
      <c r="B46" s="6">
        <v>411.91</v>
      </c>
      <c r="C46" s="50">
        <v>52393</v>
      </c>
      <c r="D46" s="58">
        <f t="shared" si="2"/>
        <v>127.19526110072587</v>
      </c>
      <c r="E46" s="53">
        <v>57432</v>
      </c>
      <c r="F46" s="58">
        <f t="shared" si="3"/>
        <v>139.42851593794759</v>
      </c>
    </row>
    <row r="47" spans="1:6">
      <c r="A47" s="51" t="s">
        <v>1174</v>
      </c>
      <c r="B47" s="6">
        <v>141.91999999999999</v>
      </c>
      <c r="C47" s="50">
        <v>15705</v>
      </c>
      <c r="D47" s="58">
        <f t="shared" si="2"/>
        <v>110.66093573844421</v>
      </c>
      <c r="E47" s="53">
        <v>20341</v>
      </c>
      <c r="F47" s="58">
        <f t="shared" si="3"/>
        <v>143.32722660653891</v>
      </c>
    </row>
    <row r="48" spans="1:6">
      <c r="A48" s="51" t="s">
        <v>1127</v>
      </c>
      <c r="B48" s="6">
        <v>120.25</v>
      </c>
      <c r="C48" s="50">
        <v>16239</v>
      </c>
      <c r="D48" s="58">
        <f t="shared" si="2"/>
        <v>135.04365904365903</v>
      </c>
      <c r="E48" s="53">
        <v>18085</v>
      </c>
      <c r="F48" s="58">
        <f t="shared" si="3"/>
        <v>150.39501039501039</v>
      </c>
    </row>
    <row r="49" spans="1:6">
      <c r="A49" s="51" t="s">
        <v>1163</v>
      </c>
      <c r="B49" s="6">
        <v>162.04</v>
      </c>
      <c r="C49" s="50">
        <v>21666</v>
      </c>
      <c r="D49" s="58">
        <f t="shared" si="2"/>
        <v>133.70772648728709</v>
      </c>
      <c r="E49" s="53">
        <v>26204</v>
      </c>
      <c r="F49" s="58">
        <f t="shared" si="3"/>
        <v>161.71315724512468</v>
      </c>
    </row>
    <row r="50" spans="1:6">
      <c r="A50" s="51" t="s">
        <v>1159</v>
      </c>
      <c r="B50" s="6">
        <v>81.06</v>
      </c>
      <c r="C50" s="50">
        <v>12290</v>
      </c>
      <c r="D50" s="58">
        <f t="shared" si="2"/>
        <v>151.61608684924747</v>
      </c>
      <c r="E50" s="53">
        <v>14623</v>
      </c>
      <c r="F50" s="58">
        <f t="shared" si="3"/>
        <v>180.3972366148532</v>
      </c>
    </row>
    <row r="51" spans="1:6">
      <c r="A51" s="51" t="s">
        <v>1152</v>
      </c>
      <c r="B51" s="6">
        <v>395.72</v>
      </c>
      <c r="C51" s="50">
        <v>65119</v>
      </c>
      <c r="D51" s="58">
        <f t="shared" si="2"/>
        <v>164.55827352673606</v>
      </c>
      <c r="E51" s="53">
        <v>76713</v>
      </c>
      <c r="F51" s="58">
        <f t="shared" si="3"/>
        <v>193.85676741130089</v>
      </c>
    </row>
    <row r="52" spans="1:6">
      <c r="A52" s="51" t="s">
        <v>1137</v>
      </c>
      <c r="B52" s="6">
        <v>127.19</v>
      </c>
      <c r="C52" s="50">
        <v>22479</v>
      </c>
      <c r="D52" s="58">
        <f t="shared" si="2"/>
        <v>176.73559242078781</v>
      </c>
      <c r="E52" s="53">
        <v>25460</v>
      </c>
      <c r="F52" s="58">
        <f t="shared" si="3"/>
        <v>200.17296957307965</v>
      </c>
    </row>
    <row r="53" spans="1:6">
      <c r="A53" s="51" t="s">
        <v>1148</v>
      </c>
      <c r="B53" s="6">
        <v>202.31</v>
      </c>
      <c r="C53" s="50">
        <v>39032</v>
      </c>
      <c r="D53" s="58">
        <f t="shared" si="2"/>
        <v>192.93163956304682</v>
      </c>
      <c r="E53" s="53">
        <v>45473</v>
      </c>
      <c r="F53" s="58">
        <f t="shared" si="3"/>
        <v>224.76891898571498</v>
      </c>
    </row>
    <row r="54" spans="1:6">
      <c r="A54" s="51" t="s">
        <v>1145</v>
      </c>
      <c r="B54" s="6">
        <v>173.96</v>
      </c>
      <c r="C54" s="50">
        <v>33823</v>
      </c>
      <c r="D54" s="58">
        <f t="shared" si="2"/>
        <v>194.42975396642905</v>
      </c>
      <c r="E54" s="53">
        <v>39150</v>
      </c>
      <c r="F54" s="58">
        <f t="shared" si="3"/>
        <v>225.05173603127156</v>
      </c>
    </row>
    <row r="55" spans="1:6">
      <c r="A55" s="51" t="s">
        <v>1167</v>
      </c>
      <c r="B55" s="6">
        <v>167.69</v>
      </c>
      <c r="C55" s="50">
        <v>33788</v>
      </c>
      <c r="D55" s="58">
        <f t="shared" si="2"/>
        <v>201.49084620430557</v>
      </c>
      <c r="E55" s="53">
        <v>41793</v>
      </c>
      <c r="F55" s="58">
        <f t="shared" si="3"/>
        <v>249.22774166616972</v>
      </c>
    </row>
    <row r="56" spans="1:6">
      <c r="A56" s="51" t="s">
        <v>1120</v>
      </c>
      <c r="B56" s="6">
        <v>222.2</v>
      </c>
      <c r="C56" s="50">
        <v>55585</v>
      </c>
      <c r="D56" s="58">
        <f t="shared" si="2"/>
        <v>250.15751575157518</v>
      </c>
      <c r="E56" s="53">
        <v>61080</v>
      </c>
      <c r="F56" s="58">
        <f t="shared" si="3"/>
        <v>274.88748874887489</v>
      </c>
    </row>
    <row r="57" spans="1:6">
      <c r="A57" s="51" t="s">
        <v>1138</v>
      </c>
      <c r="B57" s="6">
        <v>126.62</v>
      </c>
      <c r="C57" s="50">
        <v>37602</v>
      </c>
      <c r="D57" s="58">
        <f t="shared" si="2"/>
        <v>296.96730374348442</v>
      </c>
      <c r="E57" s="53">
        <v>42713</v>
      </c>
      <c r="F57" s="58">
        <f t="shared" si="3"/>
        <v>337.33217501184646</v>
      </c>
    </row>
    <row r="58" spans="1:6">
      <c r="A58" s="51" t="s">
        <v>1151</v>
      </c>
      <c r="B58" s="6">
        <v>167.1</v>
      </c>
      <c r="C58" s="50">
        <v>49319</v>
      </c>
      <c r="D58" s="58">
        <f t="shared" si="2"/>
        <v>295.14661879114306</v>
      </c>
      <c r="E58" s="53">
        <v>57850</v>
      </c>
      <c r="F58" s="58">
        <f t="shared" si="3"/>
        <v>346.1998803111909</v>
      </c>
    </row>
    <row r="59" spans="1:6">
      <c r="A59" s="51" t="s">
        <v>1153</v>
      </c>
      <c r="B59" s="6">
        <v>73.84</v>
      </c>
      <c r="C59" s="50">
        <v>24764</v>
      </c>
      <c r="D59" s="58">
        <f t="shared" si="2"/>
        <v>335.37378114842903</v>
      </c>
      <c r="E59" s="53">
        <v>29199</v>
      </c>
      <c r="F59" s="58">
        <f t="shared" si="3"/>
        <v>395.43607800650051</v>
      </c>
    </row>
    <row r="60" spans="1:6">
      <c r="A60" s="51" t="s">
        <v>1154</v>
      </c>
      <c r="B60" s="6">
        <v>282.60000000000002</v>
      </c>
      <c r="C60" s="50">
        <v>103894</v>
      </c>
      <c r="D60" s="58">
        <f t="shared" si="2"/>
        <v>367.63623496107567</v>
      </c>
      <c r="E60" s="53">
        <v>123065</v>
      </c>
      <c r="F60" s="58">
        <f t="shared" si="3"/>
        <v>435.47416843595187</v>
      </c>
    </row>
    <row r="61" spans="1:6">
      <c r="A61" s="51" t="s">
        <v>1129</v>
      </c>
      <c r="B61" s="6">
        <v>287.77</v>
      </c>
      <c r="C61" s="50">
        <v>132057</v>
      </c>
      <c r="D61" s="58">
        <f t="shared" si="2"/>
        <v>458.89773082670189</v>
      </c>
      <c r="E61" s="53">
        <v>147898</v>
      </c>
      <c r="F61" s="58">
        <f t="shared" si="3"/>
        <v>513.94516454112659</v>
      </c>
    </row>
    <row r="62" spans="1:6">
      <c r="A62" s="51" t="s">
        <v>1141</v>
      </c>
      <c r="B62" s="6">
        <v>388.43</v>
      </c>
      <c r="C62" s="50">
        <v>222853</v>
      </c>
      <c r="D62" s="58">
        <f t="shared" si="2"/>
        <v>573.7275699611256</v>
      </c>
      <c r="E62" s="53">
        <v>254591</v>
      </c>
      <c r="F62" s="58">
        <f t="shared" si="3"/>
        <v>655.43598589192391</v>
      </c>
    </row>
    <row r="63" spans="1:6">
      <c r="A63" s="51" t="s">
        <v>1168</v>
      </c>
      <c r="B63" s="6">
        <v>53.21</v>
      </c>
      <c r="C63" s="50">
        <v>29181</v>
      </c>
      <c r="D63" s="58">
        <f t="shared" si="2"/>
        <v>548.4119526404811</v>
      </c>
      <c r="E63" s="53">
        <v>36329</v>
      </c>
      <c r="F63" s="58">
        <f t="shared" si="3"/>
        <v>682.74760383386581</v>
      </c>
    </row>
    <row r="64" spans="1:6">
      <c r="A64" s="51" t="s">
        <v>1170</v>
      </c>
      <c r="B64" s="6">
        <v>53.8</v>
      </c>
      <c r="C64" s="50">
        <v>32440</v>
      </c>
      <c r="D64" s="58">
        <f t="shared" si="2"/>
        <v>602.97397769516726</v>
      </c>
      <c r="E64" s="53">
        <v>40682</v>
      </c>
      <c r="F64" s="58">
        <f t="shared" si="3"/>
        <v>756.1710037174721</v>
      </c>
    </row>
    <row r="65" spans="1:6">
      <c r="A65" s="51" t="s">
        <v>1172</v>
      </c>
      <c r="B65" s="6">
        <v>26.96</v>
      </c>
      <c r="C65" s="50">
        <v>16056</v>
      </c>
      <c r="D65" s="58">
        <f t="shared" si="2"/>
        <v>595.54896142433233</v>
      </c>
      <c r="E65" s="53">
        <v>20571</v>
      </c>
      <c r="F65" s="58">
        <f t="shared" si="3"/>
        <v>763.01928783382789</v>
      </c>
    </row>
    <row r="66" spans="1:6">
      <c r="A66" s="51" t="s">
        <v>1182</v>
      </c>
      <c r="B66" s="6">
        <v>61.42</v>
      </c>
      <c r="C66" s="50">
        <v>34507</v>
      </c>
      <c r="D66" s="58">
        <f t="shared" ref="D66:D83" si="4">(C66/B66)</f>
        <v>561.8202539889287</v>
      </c>
      <c r="E66" s="53">
        <v>49123</v>
      </c>
      <c r="F66" s="58">
        <f t="shared" ref="F66:F83" si="5">E66/B66</f>
        <v>799.78834255942684</v>
      </c>
    </row>
    <row r="67" spans="1:6">
      <c r="A67" s="51" t="s">
        <v>1149</v>
      </c>
      <c r="B67" s="6">
        <v>38.06</v>
      </c>
      <c r="C67" s="50">
        <v>29766</v>
      </c>
      <c r="D67" s="58">
        <f t="shared" si="4"/>
        <v>782.08092485549128</v>
      </c>
      <c r="E67" s="53">
        <v>34716</v>
      </c>
      <c r="F67" s="58">
        <f t="shared" si="5"/>
        <v>912.13872832369941</v>
      </c>
    </row>
    <row r="68" spans="1:6">
      <c r="A68" s="51" t="s">
        <v>1166</v>
      </c>
      <c r="B68" s="6">
        <v>48.39</v>
      </c>
      <c r="C68" s="50">
        <v>37293</v>
      </c>
      <c r="D68" s="58">
        <f t="shared" si="4"/>
        <v>770.67575945443275</v>
      </c>
      <c r="E68" s="53">
        <v>46061</v>
      </c>
      <c r="F68" s="58">
        <f t="shared" si="5"/>
        <v>951.87022112006616</v>
      </c>
    </row>
    <row r="69" spans="1:6">
      <c r="A69" s="51" t="s">
        <v>1144</v>
      </c>
      <c r="B69" s="6">
        <v>24.84</v>
      </c>
      <c r="C69" s="50">
        <v>34748</v>
      </c>
      <c r="D69" s="58">
        <f t="shared" si="4"/>
        <v>1398.8727858293075</v>
      </c>
      <c r="E69" s="53">
        <v>40029</v>
      </c>
      <c r="F69" s="58">
        <f t="shared" si="5"/>
        <v>1611.4734299516908</v>
      </c>
    </row>
    <row r="70" spans="1:6">
      <c r="A70" s="51" t="s">
        <v>1115</v>
      </c>
      <c r="B70" s="6">
        <v>34.49</v>
      </c>
      <c r="C70" s="50">
        <v>52372</v>
      </c>
      <c r="D70" s="58">
        <f t="shared" si="4"/>
        <v>1518.4691214844881</v>
      </c>
      <c r="E70" s="53">
        <v>56509</v>
      </c>
      <c r="F70" s="58">
        <f t="shared" si="5"/>
        <v>1638.4169324441866</v>
      </c>
    </row>
    <row r="71" spans="1:6">
      <c r="A71" s="51" t="s">
        <v>1114</v>
      </c>
      <c r="B71" s="6">
        <v>118.26</v>
      </c>
      <c r="C71" s="50">
        <v>193478</v>
      </c>
      <c r="D71" s="58">
        <f t="shared" si="4"/>
        <v>1636.0392355826145</v>
      </c>
      <c r="E71" s="53">
        <v>207719</v>
      </c>
      <c r="F71" s="58">
        <f t="shared" si="5"/>
        <v>1756.4603416201589</v>
      </c>
    </row>
    <row r="72" spans="1:6">
      <c r="A72" s="51" t="s">
        <v>1122</v>
      </c>
      <c r="B72" s="6">
        <v>12.15</v>
      </c>
      <c r="C72" s="50">
        <v>19834</v>
      </c>
      <c r="D72" s="58">
        <f t="shared" si="4"/>
        <v>1632.4279835390946</v>
      </c>
      <c r="E72" s="53">
        <v>21820</v>
      </c>
      <c r="F72" s="58">
        <f t="shared" si="5"/>
        <v>1795.8847736625514</v>
      </c>
    </row>
    <row r="73" spans="1:6">
      <c r="A73" s="51" t="s">
        <v>1135</v>
      </c>
      <c r="B73" s="6">
        <v>28.62</v>
      </c>
      <c r="C73" s="50">
        <v>50419</v>
      </c>
      <c r="D73" s="58">
        <f t="shared" si="4"/>
        <v>1761.6701607267644</v>
      </c>
      <c r="E73" s="53">
        <v>56873</v>
      </c>
      <c r="F73" s="58">
        <f t="shared" si="5"/>
        <v>1987.1767994409504</v>
      </c>
    </row>
    <row r="74" spans="1:6">
      <c r="A74" s="51" t="s">
        <v>1169</v>
      </c>
      <c r="B74" s="6">
        <v>44.83</v>
      </c>
      <c r="C74" s="50">
        <v>80279</v>
      </c>
      <c r="D74" s="58">
        <f t="shared" si="4"/>
        <v>1790.7428061565915</v>
      </c>
      <c r="E74" s="53">
        <v>99999</v>
      </c>
      <c r="F74" s="58">
        <f t="shared" si="5"/>
        <v>2230.6268124024091</v>
      </c>
    </row>
    <row r="75" spans="1:6">
      <c r="A75" s="51" t="s">
        <v>1176</v>
      </c>
      <c r="B75" s="6">
        <v>6.96</v>
      </c>
      <c r="C75" s="50">
        <v>15038</v>
      </c>
      <c r="D75" s="58">
        <f t="shared" si="4"/>
        <v>2160.632183908046</v>
      </c>
      <c r="E75" s="53">
        <v>20037</v>
      </c>
      <c r="F75" s="58">
        <f t="shared" si="5"/>
        <v>2878.8793103448274</v>
      </c>
    </row>
    <row r="76" spans="1:6">
      <c r="A76" s="51" t="s">
        <v>1106</v>
      </c>
      <c r="B76" s="6">
        <v>15.16</v>
      </c>
      <c r="C76" s="50">
        <v>50433</v>
      </c>
      <c r="D76" s="58">
        <f t="shared" si="4"/>
        <v>3326.7150395778363</v>
      </c>
      <c r="E76" s="53">
        <v>49002</v>
      </c>
      <c r="F76" s="58">
        <f t="shared" si="5"/>
        <v>3232.3218997361478</v>
      </c>
    </row>
    <row r="77" spans="1:6">
      <c r="A77" s="51" t="s">
        <v>1107</v>
      </c>
      <c r="B77" s="6">
        <v>31.5</v>
      </c>
      <c r="C77" s="50">
        <v>117532</v>
      </c>
      <c r="D77" s="58">
        <f t="shared" si="4"/>
        <v>3731.1746031746034</v>
      </c>
      <c r="E77" s="53">
        <v>114729</v>
      </c>
      <c r="F77" s="58">
        <f t="shared" si="5"/>
        <v>3642.1904761904761</v>
      </c>
    </row>
    <row r="78" spans="1:6">
      <c r="A78" s="51" t="s">
        <v>1125</v>
      </c>
      <c r="B78" s="6">
        <v>21.17</v>
      </c>
      <c r="C78" s="50">
        <v>70297</v>
      </c>
      <c r="D78" s="58">
        <f t="shared" si="4"/>
        <v>3320.5951818611238</v>
      </c>
      <c r="E78" s="53">
        <v>77798</v>
      </c>
      <c r="F78" s="58">
        <f t="shared" si="5"/>
        <v>3674.9173358526214</v>
      </c>
    </row>
    <row r="79" spans="1:6">
      <c r="A79" s="51" t="s">
        <v>1178</v>
      </c>
      <c r="B79" s="6">
        <v>7.53</v>
      </c>
      <c r="C79" s="50">
        <v>20813</v>
      </c>
      <c r="D79" s="58">
        <f t="shared" si="4"/>
        <v>2764.0106241699868</v>
      </c>
      <c r="E79" s="53">
        <v>28037</v>
      </c>
      <c r="F79" s="58">
        <f t="shared" si="5"/>
        <v>3723.3731739707832</v>
      </c>
    </row>
    <row r="80" spans="1:6">
      <c r="A80" s="51" t="s">
        <v>1113</v>
      </c>
      <c r="B80" s="6">
        <v>15.95</v>
      </c>
      <c r="C80" s="50">
        <v>60889</v>
      </c>
      <c r="D80" s="58">
        <f t="shared" si="4"/>
        <v>3817.4921630094045</v>
      </c>
      <c r="E80" s="53">
        <v>65275</v>
      </c>
      <c r="F80" s="58">
        <f t="shared" si="5"/>
        <v>4092.4764890282136</v>
      </c>
    </row>
    <row r="81" spans="1:6">
      <c r="A81" s="51" t="s">
        <v>1104</v>
      </c>
      <c r="B81" s="6">
        <v>44.62</v>
      </c>
      <c r="C81" s="50">
        <v>309672</v>
      </c>
      <c r="D81" s="58">
        <f t="shared" si="4"/>
        <v>6940.2061855670108</v>
      </c>
      <c r="E81" s="53">
        <v>288054</v>
      </c>
      <c r="F81" s="58">
        <f t="shared" si="5"/>
        <v>6455.7149260421338</v>
      </c>
    </row>
    <row r="82" spans="1:6">
      <c r="A82" s="51" t="s">
        <v>1103</v>
      </c>
      <c r="B82" s="6">
        <v>8.15</v>
      </c>
      <c r="C82" s="50">
        <v>72074</v>
      </c>
      <c r="D82" s="58">
        <f t="shared" si="4"/>
        <v>8843.4355828220851</v>
      </c>
      <c r="E82" s="53">
        <v>64842</v>
      </c>
      <c r="F82" s="58">
        <f t="shared" si="5"/>
        <v>7956.0736196319012</v>
      </c>
    </row>
    <row r="83" spans="1:6">
      <c r="A83" s="60" t="s">
        <v>36</v>
      </c>
      <c r="B83" s="61">
        <v>51100</v>
      </c>
      <c r="C83" s="62">
        <v>3810179</v>
      </c>
      <c r="D83" s="63">
        <f t="shared" si="4"/>
        <v>74.563189823874751</v>
      </c>
      <c r="E83" s="64">
        <v>4301702</v>
      </c>
      <c r="F83" s="63">
        <f t="shared" si="5"/>
        <v>84.182035225048921</v>
      </c>
    </row>
    <row r="84" spans="1:6">
      <c r="F84" s="52"/>
    </row>
  </sheetData>
  <sortState ref="A2:F82">
    <sortCondition ref="F2:F8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2:K54"/>
  <sheetViews>
    <sheetView workbookViewId="0">
      <selection activeCell="I8" sqref="I8"/>
    </sheetView>
  </sheetViews>
  <sheetFormatPr baseColWidth="10" defaultColWidth="11.42578125" defaultRowHeight="15"/>
  <cols>
    <col min="2" max="2" width="14.42578125" customWidth="1"/>
    <col min="3" max="3" width="13.85546875" customWidth="1"/>
    <col min="4" max="4" width="16.7109375" customWidth="1"/>
    <col min="5" max="5" width="20.5703125" customWidth="1"/>
    <col min="6" max="6" width="20.7109375" customWidth="1"/>
  </cols>
  <sheetData>
    <row r="2" spans="1:11">
      <c r="A2" s="379" t="s">
        <v>1189</v>
      </c>
      <c r="B2" s="333"/>
      <c r="C2" s="333"/>
      <c r="D2" s="333"/>
      <c r="E2" s="333"/>
      <c r="F2" s="333"/>
      <c r="G2" s="333"/>
      <c r="H2" s="333"/>
    </row>
    <row r="3" spans="1:11">
      <c r="A3" s="379" t="s">
        <v>1190</v>
      </c>
      <c r="B3" s="333"/>
      <c r="C3" s="333"/>
      <c r="D3" s="333"/>
      <c r="E3" s="333"/>
      <c r="F3" s="333"/>
      <c r="G3" s="333"/>
      <c r="H3" s="333"/>
    </row>
    <row r="4" spans="1:11" ht="38.25">
      <c r="A4" s="84" t="s">
        <v>59</v>
      </c>
      <c r="B4" s="85" t="s">
        <v>1191</v>
      </c>
      <c r="C4" s="85" t="s">
        <v>1192</v>
      </c>
      <c r="D4" s="85" t="s">
        <v>1193</v>
      </c>
      <c r="E4" s="85" t="s">
        <v>1194</v>
      </c>
      <c r="F4" s="85" t="s">
        <v>1195</v>
      </c>
      <c r="G4" s="85" t="s">
        <v>1196</v>
      </c>
      <c r="H4" s="85" t="s">
        <v>1197</v>
      </c>
    </row>
    <row r="5" spans="1:11">
      <c r="A5" s="86" t="s">
        <v>61</v>
      </c>
      <c r="B5" s="87">
        <v>3962946</v>
      </c>
      <c r="C5" s="87">
        <f>SUM(C7:C13)</f>
        <v>3658803</v>
      </c>
      <c r="D5" s="87">
        <f>SUM(D7:D13)</f>
        <v>215563</v>
      </c>
      <c r="E5" s="87">
        <f>SUM(E7:E13)</f>
        <v>215563</v>
      </c>
      <c r="F5" s="88" t="s">
        <v>27</v>
      </c>
      <c r="G5" s="88" t="s">
        <v>27</v>
      </c>
      <c r="H5" s="89">
        <f>SUM(H7:H13)</f>
        <v>88580</v>
      </c>
    </row>
    <row r="6" spans="1:11">
      <c r="A6" s="86"/>
      <c r="B6" s="86"/>
      <c r="C6" s="96"/>
      <c r="D6" s="88"/>
      <c r="E6" s="88"/>
      <c r="F6" s="88"/>
      <c r="G6" s="88"/>
      <c r="H6" s="86"/>
    </row>
    <row r="7" spans="1:11">
      <c r="A7" s="90" t="s">
        <v>62</v>
      </c>
      <c r="B7" s="97">
        <v>1305079</v>
      </c>
      <c r="C7" s="97">
        <v>1222822</v>
      </c>
      <c r="D7" s="100">
        <f>(I19-B19)</f>
        <v>46695</v>
      </c>
      <c r="E7" s="100">
        <f>B26-B19</f>
        <v>78643</v>
      </c>
      <c r="F7" s="100">
        <f t="shared" ref="F7:F13" si="0">(D7-E7)</f>
        <v>-31948</v>
      </c>
      <c r="G7" s="91">
        <v>-4.9705521081049966</v>
      </c>
      <c r="H7" s="100">
        <v>35562</v>
      </c>
    </row>
    <row r="8" spans="1:11">
      <c r="A8" s="90" t="s">
        <v>63</v>
      </c>
      <c r="B8" s="97">
        <v>778745</v>
      </c>
      <c r="C8" s="97">
        <v>715092</v>
      </c>
      <c r="D8" s="100">
        <f>I20-C20</f>
        <v>43477</v>
      </c>
      <c r="E8" s="100">
        <f>C26-C20</f>
        <v>32887</v>
      </c>
      <c r="F8" s="100">
        <f t="shared" si="0"/>
        <v>10590</v>
      </c>
      <c r="G8" s="91">
        <v>2.8117258792949178</v>
      </c>
      <c r="H8" s="100">
        <v>20176</v>
      </c>
    </row>
    <row r="9" spans="1:11">
      <c r="A9" s="90" t="s">
        <v>64</v>
      </c>
      <c r="B9" s="97">
        <v>454117</v>
      </c>
      <c r="C9" s="97">
        <v>422876</v>
      </c>
      <c r="D9" s="100">
        <f>(I21-D21)</f>
        <v>26007</v>
      </c>
      <c r="E9" s="100">
        <f>D26-D21</f>
        <v>17531</v>
      </c>
      <c r="F9" s="100">
        <f t="shared" si="0"/>
        <v>8476</v>
      </c>
      <c r="G9" s="91">
        <v>3.8124796185721195</v>
      </c>
      <c r="H9" s="100">
        <v>5234</v>
      </c>
    </row>
    <row r="10" spans="1:11">
      <c r="A10" s="90" t="s">
        <v>65</v>
      </c>
      <c r="B10" s="97">
        <v>403197</v>
      </c>
      <c r="C10" s="97">
        <v>354577</v>
      </c>
      <c r="D10" s="100">
        <f>I22-E22</f>
        <v>38009</v>
      </c>
      <c r="E10" s="100">
        <f>E26-E22</f>
        <v>25773</v>
      </c>
      <c r="F10" s="100">
        <f t="shared" si="0"/>
        <v>12236</v>
      </c>
      <c r="G10" s="91">
        <v>6.3322189676764946</v>
      </c>
      <c r="H10" s="100">
        <v>10611</v>
      </c>
    </row>
    <row r="11" spans="1:11">
      <c r="A11" s="90" t="s">
        <v>66</v>
      </c>
      <c r="B11" s="97">
        <v>298954</v>
      </c>
      <c r="C11" s="97">
        <v>275133</v>
      </c>
      <c r="D11" s="100">
        <f>I23-F23</f>
        <v>18751</v>
      </c>
      <c r="E11" s="100">
        <f>F26-F23</f>
        <v>16279</v>
      </c>
      <c r="F11" s="100">
        <f t="shared" si="0"/>
        <v>2472</v>
      </c>
      <c r="G11" s="91">
        <v>1.6894016019244962</v>
      </c>
      <c r="H11" s="100">
        <v>5070</v>
      </c>
    </row>
    <row r="12" spans="1:11">
      <c r="A12" s="90" t="s">
        <v>213</v>
      </c>
      <c r="B12" s="97">
        <v>373796</v>
      </c>
      <c r="C12" s="97">
        <v>344924</v>
      </c>
      <c r="D12" s="100">
        <f>I24-G24</f>
        <v>22625</v>
      </c>
      <c r="E12" s="100">
        <f>G26-G24</f>
        <v>23622</v>
      </c>
      <c r="F12" s="100">
        <f t="shared" si="0"/>
        <v>-997</v>
      </c>
      <c r="G12" s="91">
        <v>-0.5417778955162037</v>
      </c>
      <c r="H12" s="100">
        <v>6247</v>
      </c>
    </row>
    <row r="13" spans="1:11">
      <c r="A13" s="92" t="s">
        <v>68</v>
      </c>
      <c r="B13" s="99">
        <v>349058</v>
      </c>
      <c r="C13" s="99">
        <v>323379</v>
      </c>
      <c r="D13" s="93">
        <f>I25-H25</f>
        <v>19999</v>
      </c>
      <c r="E13" s="93">
        <f>H26-H25</f>
        <v>20828</v>
      </c>
      <c r="F13" s="93">
        <f t="shared" si="0"/>
        <v>-829</v>
      </c>
      <c r="G13" s="94">
        <v>-0.48226764690910945</v>
      </c>
      <c r="H13" s="93">
        <v>5680</v>
      </c>
    </row>
    <row r="14" spans="1:11">
      <c r="A14" s="90"/>
      <c r="B14" s="95"/>
      <c r="C14" s="98"/>
      <c r="D14" s="95"/>
      <c r="E14" s="95"/>
      <c r="F14" s="95"/>
      <c r="G14" s="95"/>
      <c r="H14" s="90"/>
    </row>
    <row r="15" spans="1:11" ht="15" customHeight="1">
      <c r="A15" s="380" t="s">
        <v>1198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0"/>
    </row>
    <row r="16" spans="1:1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 ht="15" customHeight="1">
      <c r="A17" s="381" t="s">
        <v>1199</v>
      </c>
      <c r="B17" s="383" t="s">
        <v>1200</v>
      </c>
      <c r="C17" s="383"/>
      <c r="D17" s="383"/>
      <c r="E17" s="383"/>
      <c r="F17" s="383"/>
      <c r="G17" s="383"/>
      <c r="H17" s="383"/>
      <c r="I17" s="383"/>
      <c r="J17" s="383"/>
      <c r="K17" s="381" t="s">
        <v>36</v>
      </c>
    </row>
    <row r="18" spans="1:11" ht="24" customHeight="1">
      <c r="A18" s="382"/>
      <c r="B18" s="103" t="s">
        <v>62</v>
      </c>
      <c r="C18" s="103" t="s">
        <v>63</v>
      </c>
      <c r="D18" s="103" t="s">
        <v>64</v>
      </c>
      <c r="E18" s="103" t="s">
        <v>65</v>
      </c>
      <c r="F18" s="103" t="s">
        <v>66</v>
      </c>
      <c r="G18" s="103" t="s">
        <v>213</v>
      </c>
      <c r="H18" s="103" t="s">
        <v>68</v>
      </c>
      <c r="I18" s="103" t="s">
        <v>36</v>
      </c>
      <c r="J18" s="103" t="s">
        <v>1201</v>
      </c>
      <c r="K18" s="382"/>
    </row>
    <row r="19" spans="1:11">
      <c r="A19" s="104" t="s">
        <v>62</v>
      </c>
      <c r="B19" s="105">
        <v>1222822</v>
      </c>
      <c r="C19" s="105">
        <v>9478</v>
      </c>
      <c r="D19" s="105">
        <v>8860</v>
      </c>
      <c r="E19" s="105">
        <v>9075</v>
      </c>
      <c r="F19" s="105">
        <v>4593</v>
      </c>
      <c r="G19" s="105">
        <v>8589</v>
      </c>
      <c r="H19" s="105">
        <v>6100</v>
      </c>
      <c r="I19" s="105">
        <f t="shared" ref="I19:I26" si="1">SUM(B19:H19)</f>
        <v>1269517</v>
      </c>
      <c r="J19" s="105">
        <v>35562</v>
      </c>
      <c r="K19" s="105">
        <v>1305079</v>
      </c>
    </row>
    <row r="20" spans="1:11">
      <c r="A20" s="104" t="s">
        <v>63</v>
      </c>
      <c r="B20" s="105">
        <v>17186</v>
      </c>
      <c r="C20" s="105">
        <v>715092</v>
      </c>
      <c r="D20" s="105">
        <v>2265</v>
      </c>
      <c r="E20" s="105">
        <v>8543</v>
      </c>
      <c r="F20" s="105">
        <v>5100</v>
      </c>
      <c r="G20" s="105">
        <v>6495</v>
      </c>
      <c r="H20" s="105">
        <v>3888</v>
      </c>
      <c r="I20" s="105">
        <f t="shared" si="1"/>
        <v>758569</v>
      </c>
      <c r="J20" s="105">
        <v>20176</v>
      </c>
      <c r="K20" s="105">
        <v>778745</v>
      </c>
    </row>
    <row r="21" spans="1:11">
      <c r="A21" s="104" t="s">
        <v>64</v>
      </c>
      <c r="B21" s="105">
        <v>17570</v>
      </c>
      <c r="C21" s="105">
        <v>2029</v>
      </c>
      <c r="D21" s="105">
        <v>422876</v>
      </c>
      <c r="E21" s="105">
        <v>1593</v>
      </c>
      <c r="F21" s="105">
        <v>868</v>
      </c>
      <c r="G21" s="105">
        <v>1427</v>
      </c>
      <c r="H21" s="105">
        <v>2520</v>
      </c>
      <c r="I21" s="105">
        <f t="shared" si="1"/>
        <v>448883</v>
      </c>
      <c r="J21" s="105">
        <v>5234</v>
      </c>
      <c r="K21" s="105">
        <v>454117</v>
      </c>
    </row>
    <row r="22" spans="1:11">
      <c r="A22" s="104" t="s">
        <v>65</v>
      </c>
      <c r="B22" s="105">
        <v>19924</v>
      </c>
      <c r="C22" s="105">
        <v>8382</v>
      </c>
      <c r="D22" s="105">
        <v>1991</v>
      </c>
      <c r="E22" s="105">
        <v>354577</v>
      </c>
      <c r="F22" s="105">
        <v>1845</v>
      </c>
      <c r="G22" s="105">
        <v>2427</v>
      </c>
      <c r="H22" s="105">
        <v>3440</v>
      </c>
      <c r="I22" s="105">
        <f t="shared" si="1"/>
        <v>392586</v>
      </c>
      <c r="J22" s="105">
        <v>10611</v>
      </c>
      <c r="K22" s="105">
        <v>403197</v>
      </c>
    </row>
    <row r="23" spans="1:11">
      <c r="A23" s="104" t="s">
        <v>66</v>
      </c>
      <c r="B23" s="105">
        <v>6309</v>
      </c>
      <c r="C23" s="105">
        <v>4783</v>
      </c>
      <c r="D23" s="105">
        <v>884</v>
      </c>
      <c r="E23" s="105">
        <v>1869</v>
      </c>
      <c r="F23" s="105">
        <v>275133</v>
      </c>
      <c r="G23" s="105">
        <v>2494</v>
      </c>
      <c r="H23" s="105">
        <v>2412</v>
      </c>
      <c r="I23" s="105">
        <f t="shared" si="1"/>
        <v>293884</v>
      </c>
      <c r="J23" s="105">
        <v>5070</v>
      </c>
      <c r="K23" s="105">
        <v>298954</v>
      </c>
    </row>
    <row r="24" spans="1:11">
      <c r="A24" s="104" t="s">
        <v>213</v>
      </c>
      <c r="B24" s="105">
        <v>10284</v>
      </c>
      <c r="C24" s="105">
        <v>4591</v>
      </c>
      <c r="D24" s="105">
        <v>1239</v>
      </c>
      <c r="E24" s="105">
        <v>1840</v>
      </c>
      <c r="F24" s="105">
        <v>2203</v>
      </c>
      <c r="G24" s="105">
        <v>344924</v>
      </c>
      <c r="H24" s="105">
        <v>2468</v>
      </c>
      <c r="I24" s="105">
        <f t="shared" si="1"/>
        <v>367549</v>
      </c>
      <c r="J24" s="105">
        <v>6247</v>
      </c>
      <c r="K24" s="105">
        <v>373796</v>
      </c>
    </row>
    <row r="25" spans="1:11">
      <c r="A25" s="104" t="s">
        <v>68</v>
      </c>
      <c r="B25" s="105">
        <v>7370</v>
      </c>
      <c r="C25" s="105">
        <v>3624</v>
      </c>
      <c r="D25" s="105">
        <v>2292</v>
      </c>
      <c r="E25" s="105">
        <v>2853</v>
      </c>
      <c r="F25" s="105">
        <v>1670</v>
      </c>
      <c r="G25" s="105">
        <v>2190</v>
      </c>
      <c r="H25" s="105">
        <v>323379</v>
      </c>
      <c r="I25" s="105">
        <f t="shared" si="1"/>
        <v>343378</v>
      </c>
      <c r="J25" s="105">
        <v>5680</v>
      </c>
      <c r="K25" s="105">
        <v>349058</v>
      </c>
    </row>
    <row r="26" spans="1:11">
      <c r="A26" s="106" t="s">
        <v>36</v>
      </c>
      <c r="B26" s="107">
        <v>1301465</v>
      </c>
      <c r="C26" s="107">
        <v>747979</v>
      </c>
      <c r="D26" s="107">
        <v>440407</v>
      </c>
      <c r="E26" s="107">
        <v>380350</v>
      </c>
      <c r="F26" s="107">
        <v>291412</v>
      </c>
      <c r="G26" s="107">
        <v>368546</v>
      </c>
      <c r="H26" s="107">
        <v>344207</v>
      </c>
      <c r="I26" s="107">
        <f t="shared" si="1"/>
        <v>3874366</v>
      </c>
      <c r="J26" s="107">
        <v>88580</v>
      </c>
      <c r="K26" s="107">
        <v>3962946</v>
      </c>
    </row>
    <row r="28" spans="1:11">
      <c r="A28" s="104"/>
    </row>
    <row r="29" spans="1:11">
      <c r="A29" s="109" t="s">
        <v>59</v>
      </c>
      <c r="B29" s="109" t="s">
        <v>1192</v>
      </c>
      <c r="C29" s="109" t="s">
        <v>1202</v>
      </c>
      <c r="D29" s="109" t="s">
        <v>1203</v>
      </c>
    </row>
    <row r="30" spans="1:11">
      <c r="A30" s="104" t="s">
        <v>62</v>
      </c>
      <c r="B30" s="97">
        <v>1222822</v>
      </c>
      <c r="C30" s="100">
        <v>78643</v>
      </c>
      <c r="D30" s="97">
        <f>SUM(B30:C30)</f>
        <v>1301465</v>
      </c>
    </row>
    <row r="31" spans="1:11">
      <c r="A31" s="104" t="s">
        <v>63</v>
      </c>
      <c r="B31" s="97">
        <v>715092</v>
      </c>
      <c r="C31" s="100">
        <v>32887</v>
      </c>
      <c r="D31" s="97">
        <f t="shared" ref="D31:D36" si="2">SUM(B31:C31)</f>
        <v>747979</v>
      </c>
    </row>
    <row r="32" spans="1:11">
      <c r="A32" s="104" t="s">
        <v>64</v>
      </c>
      <c r="B32" s="97">
        <v>422876</v>
      </c>
      <c r="C32" s="100">
        <v>17531</v>
      </c>
      <c r="D32" s="97">
        <f t="shared" si="2"/>
        <v>440407</v>
      </c>
    </row>
    <row r="33" spans="1:6">
      <c r="A33" s="104" t="s">
        <v>65</v>
      </c>
      <c r="B33" s="97">
        <v>354577</v>
      </c>
      <c r="C33" s="100">
        <v>25773</v>
      </c>
      <c r="D33" s="97">
        <f t="shared" si="2"/>
        <v>380350</v>
      </c>
    </row>
    <row r="34" spans="1:6">
      <c r="A34" s="104" t="s">
        <v>66</v>
      </c>
      <c r="B34" s="97">
        <v>275133</v>
      </c>
      <c r="C34" s="100">
        <v>16279</v>
      </c>
      <c r="D34" s="97">
        <f t="shared" si="2"/>
        <v>291412</v>
      </c>
    </row>
    <row r="35" spans="1:6">
      <c r="A35" s="104" t="s">
        <v>213</v>
      </c>
      <c r="B35" s="97">
        <v>344924</v>
      </c>
      <c r="C35" s="100">
        <v>23622</v>
      </c>
      <c r="D35" s="97">
        <f t="shared" si="2"/>
        <v>368546</v>
      </c>
    </row>
    <row r="36" spans="1:6">
      <c r="A36" s="108" t="s">
        <v>68</v>
      </c>
      <c r="B36" s="99">
        <v>323379</v>
      </c>
      <c r="C36" s="93">
        <v>20828</v>
      </c>
      <c r="D36" s="99">
        <f t="shared" si="2"/>
        <v>344207</v>
      </c>
    </row>
    <row r="38" spans="1:6">
      <c r="A38" s="109" t="s">
        <v>59</v>
      </c>
      <c r="B38" s="109" t="s">
        <v>1192</v>
      </c>
      <c r="C38" s="109" t="s">
        <v>1204</v>
      </c>
      <c r="D38" s="109" t="s">
        <v>1205</v>
      </c>
    </row>
    <row r="39" spans="1:6">
      <c r="A39" s="104" t="s">
        <v>62</v>
      </c>
      <c r="B39" s="97">
        <v>1222822</v>
      </c>
      <c r="C39" s="97">
        <v>46695</v>
      </c>
      <c r="D39" s="97">
        <f>SUM(B39:C39)</f>
        <v>1269517</v>
      </c>
    </row>
    <row r="40" spans="1:6">
      <c r="A40" s="104" t="s">
        <v>63</v>
      </c>
      <c r="B40" s="97">
        <v>715092</v>
      </c>
      <c r="C40" s="97">
        <v>43477</v>
      </c>
      <c r="D40" s="97">
        <f t="shared" ref="D40:D45" si="3">SUM(B40:C40)</f>
        <v>758569</v>
      </c>
    </row>
    <row r="41" spans="1:6">
      <c r="A41" s="104" t="s">
        <v>64</v>
      </c>
      <c r="B41" s="97">
        <v>422876</v>
      </c>
      <c r="C41" s="97">
        <v>26007</v>
      </c>
      <c r="D41" s="97">
        <f t="shared" si="3"/>
        <v>448883</v>
      </c>
    </row>
    <row r="42" spans="1:6">
      <c r="A42" s="104" t="s">
        <v>65</v>
      </c>
      <c r="B42" s="97">
        <v>354577</v>
      </c>
      <c r="C42" s="97">
        <v>38009</v>
      </c>
      <c r="D42" s="97">
        <f t="shared" si="3"/>
        <v>392586</v>
      </c>
    </row>
    <row r="43" spans="1:6">
      <c r="A43" s="104" t="s">
        <v>66</v>
      </c>
      <c r="B43" s="97">
        <v>275133</v>
      </c>
      <c r="C43" s="97">
        <v>18751</v>
      </c>
      <c r="D43" s="97">
        <f t="shared" si="3"/>
        <v>293884</v>
      </c>
    </row>
    <row r="44" spans="1:6">
      <c r="A44" s="104" t="s">
        <v>213</v>
      </c>
      <c r="B44" s="97">
        <v>344924</v>
      </c>
      <c r="C44" s="97">
        <v>22625</v>
      </c>
      <c r="D44" s="97">
        <f t="shared" si="3"/>
        <v>367549</v>
      </c>
    </row>
    <row r="45" spans="1:6">
      <c r="A45" s="108" t="s">
        <v>68</v>
      </c>
      <c r="B45" s="99">
        <v>323379</v>
      </c>
      <c r="C45" s="99">
        <v>19999</v>
      </c>
      <c r="D45" s="99">
        <f t="shared" si="3"/>
        <v>343378</v>
      </c>
    </row>
    <row r="47" spans="1:6">
      <c r="A47" s="109" t="s">
        <v>59</v>
      </c>
      <c r="B47" s="109" t="s">
        <v>1203</v>
      </c>
      <c r="C47" s="109" t="s">
        <v>1205</v>
      </c>
      <c r="D47" s="109" t="s">
        <v>1206</v>
      </c>
      <c r="E47" s="109" t="s">
        <v>1207</v>
      </c>
      <c r="F47" s="109" t="s">
        <v>1196</v>
      </c>
    </row>
    <row r="48" spans="1:6">
      <c r="A48" s="104" t="s">
        <v>62</v>
      </c>
      <c r="B48" s="97">
        <v>1301465</v>
      </c>
      <c r="C48" s="97">
        <v>1269517</v>
      </c>
      <c r="D48" s="97">
        <f>(B48+C48)/2</f>
        <v>1285491</v>
      </c>
      <c r="E48" s="97">
        <v>-31948</v>
      </c>
      <c r="F48" s="110">
        <f>((E48/5)/D48)*1000</f>
        <v>-4.9705521081049966</v>
      </c>
    </row>
    <row r="49" spans="1:6">
      <c r="A49" s="104" t="s">
        <v>63</v>
      </c>
      <c r="B49" s="97">
        <v>747979</v>
      </c>
      <c r="C49" s="97">
        <v>758569</v>
      </c>
      <c r="D49" s="97">
        <f t="shared" ref="D49:D53" si="4">(B49+C49)/2</f>
        <v>753274</v>
      </c>
      <c r="E49" s="97">
        <v>10590</v>
      </c>
      <c r="F49" s="110">
        <f>((E49/5)/D49)*1000</f>
        <v>2.8117258792949178</v>
      </c>
    </row>
    <row r="50" spans="1:6">
      <c r="A50" s="104" t="s">
        <v>64</v>
      </c>
      <c r="B50" s="97">
        <v>440407</v>
      </c>
      <c r="C50" s="97">
        <v>448883</v>
      </c>
      <c r="D50" s="97">
        <f t="shared" si="4"/>
        <v>444645</v>
      </c>
      <c r="E50" s="97">
        <v>8476</v>
      </c>
      <c r="F50" s="110">
        <f t="shared" ref="F50:F54" si="5">((E50/5)/D50)*1000</f>
        <v>3.8124796185721195</v>
      </c>
    </row>
    <row r="51" spans="1:6">
      <c r="A51" s="104" t="s">
        <v>65</v>
      </c>
      <c r="B51" s="97">
        <v>380350</v>
      </c>
      <c r="C51" s="97">
        <v>392586</v>
      </c>
      <c r="D51" s="97">
        <f t="shared" si="4"/>
        <v>386468</v>
      </c>
      <c r="E51" s="97">
        <v>12236</v>
      </c>
      <c r="F51" s="110">
        <f t="shared" si="5"/>
        <v>6.3322189676764946</v>
      </c>
    </row>
    <row r="52" spans="1:6">
      <c r="A52" s="104" t="s">
        <v>66</v>
      </c>
      <c r="B52" s="97">
        <v>291412</v>
      </c>
      <c r="C52" s="97">
        <v>293884</v>
      </c>
      <c r="D52" s="97">
        <f t="shared" si="4"/>
        <v>292648</v>
      </c>
      <c r="E52" s="97">
        <v>2472</v>
      </c>
      <c r="F52" s="110">
        <f t="shared" si="5"/>
        <v>1.6894016019244962</v>
      </c>
    </row>
    <row r="53" spans="1:6">
      <c r="A53" s="104" t="s">
        <v>213</v>
      </c>
      <c r="B53" s="97">
        <v>368546</v>
      </c>
      <c r="C53" s="97">
        <v>367549</v>
      </c>
      <c r="D53" s="97">
        <f t="shared" si="4"/>
        <v>368047.5</v>
      </c>
      <c r="E53" s="97">
        <v>-997</v>
      </c>
      <c r="F53" s="110">
        <f t="shared" si="5"/>
        <v>-0.5417778955162037</v>
      </c>
    </row>
    <row r="54" spans="1:6">
      <c r="A54" s="108" t="s">
        <v>68</v>
      </c>
      <c r="B54" s="99">
        <v>344207</v>
      </c>
      <c r="C54" s="99">
        <v>343378</v>
      </c>
      <c r="D54" s="99">
        <f>(B54+C54)/2</f>
        <v>343792.5</v>
      </c>
      <c r="E54" s="99">
        <v>-829</v>
      </c>
      <c r="F54" s="111">
        <f t="shared" si="5"/>
        <v>-0.48226764690910945</v>
      </c>
    </row>
  </sheetData>
  <mergeCells count="6">
    <mergeCell ref="A2:H2"/>
    <mergeCell ref="A3:H3"/>
    <mergeCell ref="A15:K15"/>
    <mergeCell ref="A17:A18"/>
    <mergeCell ref="B17:J17"/>
    <mergeCell ref="K17:K1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A1:I36"/>
  <sheetViews>
    <sheetView workbookViewId="0">
      <selection activeCell="I17" sqref="I17"/>
    </sheetView>
  </sheetViews>
  <sheetFormatPr baseColWidth="10" defaultColWidth="11.42578125" defaultRowHeight="15"/>
  <cols>
    <col min="3" max="3" width="14.5703125" customWidth="1"/>
    <col min="6" max="6" width="15.140625" customWidth="1"/>
    <col min="7" max="7" width="14.42578125" customWidth="1"/>
    <col min="8" max="8" width="12.7109375" customWidth="1"/>
  </cols>
  <sheetData>
    <row r="1" spans="1:9">
      <c r="A1" s="101" t="s">
        <v>1189</v>
      </c>
      <c r="B1" s="101"/>
      <c r="C1" s="101"/>
      <c r="D1" s="101"/>
      <c r="E1" s="101"/>
      <c r="F1" s="101"/>
      <c r="G1" s="101"/>
      <c r="H1" s="101"/>
      <c r="I1" s="101"/>
    </row>
    <row r="2" spans="1:9" ht="38.25" customHeight="1">
      <c r="A2" s="384" t="s">
        <v>1190</v>
      </c>
      <c r="B2" s="384"/>
      <c r="C2" s="384"/>
      <c r="D2" s="384"/>
      <c r="E2" s="384"/>
      <c r="F2" s="384"/>
      <c r="G2" s="384"/>
      <c r="H2" s="384"/>
      <c r="I2" s="101"/>
    </row>
    <row r="3" spans="1:9" ht="38.25">
      <c r="A3" s="54" t="s">
        <v>59</v>
      </c>
      <c r="B3" s="54" t="s">
        <v>1191</v>
      </c>
      <c r="C3" s="54" t="s">
        <v>1208</v>
      </c>
      <c r="D3" s="54" t="s">
        <v>1209</v>
      </c>
      <c r="E3" s="54" t="s">
        <v>1210</v>
      </c>
      <c r="F3" s="54" t="s">
        <v>1211</v>
      </c>
      <c r="G3" s="54" t="s">
        <v>1212</v>
      </c>
      <c r="H3" s="54" t="s">
        <v>1213</v>
      </c>
    </row>
    <row r="4" spans="1:9">
      <c r="A4" s="112" t="s">
        <v>61</v>
      </c>
      <c r="B4" s="114">
        <v>3962946</v>
      </c>
      <c r="C4" s="114">
        <v>3658803</v>
      </c>
      <c r="D4" s="114">
        <v>215563</v>
      </c>
      <c r="E4" s="114">
        <v>215563</v>
      </c>
      <c r="F4" s="119" t="s">
        <v>27</v>
      </c>
      <c r="G4" s="119" t="s">
        <v>27</v>
      </c>
      <c r="H4" s="114">
        <v>88580</v>
      </c>
    </row>
    <row r="5" spans="1:9">
      <c r="A5" s="6"/>
      <c r="B5" s="115"/>
      <c r="C5" s="115"/>
      <c r="D5" s="115"/>
      <c r="E5" s="115"/>
      <c r="F5" s="117"/>
      <c r="G5" s="117"/>
      <c r="H5" s="6"/>
    </row>
    <row r="6" spans="1:9">
      <c r="A6" s="6" t="s">
        <v>62</v>
      </c>
      <c r="B6" s="115">
        <v>1305079</v>
      </c>
      <c r="C6" s="115">
        <v>1222822</v>
      </c>
      <c r="D6" s="115">
        <v>46695</v>
      </c>
      <c r="E6" s="115">
        <v>78643</v>
      </c>
      <c r="F6" s="115">
        <v>-31948</v>
      </c>
      <c r="G6" s="117">
        <v>-4.9705521081049966</v>
      </c>
      <c r="H6" s="115">
        <v>35562</v>
      </c>
    </row>
    <row r="7" spans="1:9">
      <c r="A7" s="6" t="s">
        <v>63</v>
      </c>
      <c r="B7" s="115">
        <v>778745</v>
      </c>
      <c r="C7" s="115">
        <v>715092</v>
      </c>
      <c r="D7" s="115">
        <v>43477</v>
      </c>
      <c r="E7" s="115">
        <v>32887</v>
      </c>
      <c r="F7" s="115">
        <v>10590</v>
      </c>
      <c r="G7" s="117">
        <v>2.8117258792949178</v>
      </c>
      <c r="H7" s="115">
        <v>20176</v>
      </c>
    </row>
    <row r="8" spans="1:9">
      <c r="A8" s="6" t="s">
        <v>64</v>
      </c>
      <c r="B8" s="115">
        <v>454117</v>
      </c>
      <c r="C8" s="115">
        <v>422876</v>
      </c>
      <c r="D8" s="115">
        <v>26007</v>
      </c>
      <c r="E8" s="115">
        <v>17531</v>
      </c>
      <c r="F8" s="115">
        <v>8476</v>
      </c>
      <c r="G8" s="117">
        <v>3.8124796185721195</v>
      </c>
      <c r="H8" s="115">
        <v>5234</v>
      </c>
    </row>
    <row r="9" spans="1:9">
      <c r="A9" s="6" t="s">
        <v>65</v>
      </c>
      <c r="B9" s="115">
        <v>403197</v>
      </c>
      <c r="C9" s="115">
        <v>354577</v>
      </c>
      <c r="D9" s="115">
        <v>38009</v>
      </c>
      <c r="E9" s="115">
        <v>25773</v>
      </c>
      <c r="F9" s="115">
        <v>12236</v>
      </c>
      <c r="G9" s="117">
        <v>6.3322189676764946</v>
      </c>
      <c r="H9" s="115">
        <v>10611</v>
      </c>
    </row>
    <row r="10" spans="1:9">
      <c r="A10" s="6" t="s">
        <v>66</v>
      </c>
      <c r="B10" s="115">
        <v>298954</v>
      </c>
      <c r="C10" s="115">
        <v>275133</v>
      </c>
      <c r="D10" s="115">
        <v>18751</v>
      </c>
      <c r="E10" s="115">
        <v>16279</v>
      </c>
      <c r="F10" s="115">
        <v>2472</v>
      </c>
      <c r="G10" s="117">
        <v>1.6894016019244962</v>
      </c>
      <c r="H10" s="115">
        <v>5070</v>
      </c>
    </row>
    <row r="11" spans="1:9">
      <c r="A11" s="6" t="s">
        <v>213</v>
      </c>
      <c r="B11" s="115">
        <v>373796</v>
      </c>
      <c r="C11" s="115">
        <v>344924</v>
      </c>
      <c r="D11" s="115">
        <v>22625</v>
      </c>
      <c r="E11" s="115">
        <v>23622</v>
      </c>
      <c r="F11" s="115">
        <v>-997</v>
      </c>
      <c r="G11" s="117">
        <v>-0.5417778955162037</v>
      </c>
      <c r="H11" s="115">
        <v>6247</v>
      </c>
    </row>
    <row r="12" spans="1:9">
      <c r="A12" s="113" t="s">
        <v>68</v>
      </c>
      <c r="B12" s="116">
        <v>349058</v>
      </c>
      <c r="C12" s="116">
        <v>323379</v>
      </c>
      <c r="D12" s="116">
        <v>19999</v>
      </c>
      <c r="E12" s="116">
        <v>20828</v>
      </c>
      <c r="F12" s="116">
        <v>-829</v>
      </c>
      <c r="G12" s="118">
        <v>-0.48226764690910945</v>
      </c>
      <c r="H12" s="116">
        <v>5680</v>
      </c>
    </row>
    <row r="13" spans="1:9">
      <c r="A13" s="3" t="s">
        <v>1214</v>
      </c>
    </row>
    <row r="14" spans="1:9">
      <c r="A14" s="3" t="s">
        <v>1215</v>
      </c>
    </row>
    <row r="15" spans="1:9">
      <c r="A15" s="3" t="s">
        <v>1216</v>
      </c>
    </row>
    <row r="16" spans="1:9">
      <c r="A16" s="3" t="s">
        <v>1217</v>
      </c>
    </row>
    <row r="17" spans="1:1">
      <c r="A17" s="3" t="s">
        <v>1218</v>
      </c>
    </row>
    <row r="18" spans="1:1">
      <c r="A18" s="3" t="s">
        <v>1219</v>
      </c>
    </row>
    <row r="32" spans="1:1" ht="15" customHeight="1"/>
    <row r="35" ht="23.25" customHeight="1"/>
    <row r="36" ht="15" customHeight="1"/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A1"/>
  <sheetViews>
    <sheetView workbookViewId="0">
      <selection activeCell="B4" sqref="B4:D4"/>
    </sheetView>
  </sheetViews>
  <sheetFormatPr baseColWidth="10" defaultColWidth="11.42578125" defaultRowHeight="16.5"/>
  <cols>
    <col min="1" max="16384" width="11.42578125" style="120"/>
  </cols>
  <sheetData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A1:G125"/>
  <sheetViews>
    <sheetView workbookViewId="0">
      <selection activeCell="G6" sqref="G6:G7"/>
    </sheetView>
  </sheetViews>
  <sheetFormatPr baseColWidth="10" defaultColWidth="9.140625" defaultRowHeight="15"/>
  <cols>
    <col min="7" max="7" width="12.5703125" customWidth="1"/>
  </cols>
  <sheetData>
    <row r="1" spans="1:7" ht="16.5">
      <c r="A1" s="211" t="s">
        <v>1220</v>
      </c>
      <c r="B1" s="211" t="s">
        <v>1220</v>
      </c>
      <c r="C1" s="211" t="s">
        <v>1220</v>
      </c>
      <c r="D1" s="211" t="s">
        <v>1220</v>
      </c>
      <c r="E1" s="211" t="s">
        <v>1220</v>
      </c>
      <c r="F1" s="211" t="s">
        <v>1220</v>
      </c>
      <c r="G1" s="211" t="s">
        <v>1220</v>
      </c>
    </row>
    <row r="2" spans="1:7" ht="19.5">
      <c r="A2" s="212" t="s">
        <v>1220</v>
      </c>
      <c r="B2" s="213" t="s">
        <v>1220</v>
      </c>
      <c r="C2" s="213" t="s">
        <v>1220</v>
      </c>
      <c r="D2" s="213" t="s">
        <v>1220</v>
      </c>
      <c r="E2" s="213" t="s">
        <v>1220</v>
      </c>
      <c r="F2" s="213" t="s">
        <v>1220</v>
      </c>
      <c r="G2" s="213" t="s">
        <v>1220</v>
      </c>
    </row>
    <row r="3" spans="1:7" ht="19.5">
      <c r="A3" s="214" t="s">
        <v>1221</v>
      </c>
      <c r="B3" s="211" t="s">
        <v>1220</v>
      </c>
      <c r="C3" s="211" t="s">
        <v>1220</v>
      </c>
      <c r="D3" s="211" t="s">
        <v>1220</v>
      </c>
      <c r="E3" s="211" t="s">
        <v>1220</v>
      </c>
      <c r="F3" s="211" t="s">
        <v>1220</v>
      </c>
      <c r="G3" s="211" t="s">
        <v>1220</v>
      </c>
    </row>
    <row r="4" spans="1:7" ht="19.5">
      <c r="A4" s="386" t="s">
        <v>1222</v>
      </c>
      <c r="B4" s="386"/>
      <c r="C4" s="386"/>
      <c r="D4" s="386"/>
      <c r="E4" s="386"/>
      <c r="F4" s="386"/>
      <c r="G4" s="386"/>
    </row>
    <row r="5" spans="1:7" ht="16.5">
      <c r="A5" s="211" t="s">
        <v>1220</v>
      </c>
      <c r="B5" s="211" t="s">
        <v>1220</v>
      </c>
      <c r="C5" s="211" t="s">
        <v>1220</v>
      </c>
      <c r="D5" s="211" t="s">
        <v>1220</v>
      </c>
      <c r="E5" s="211" t="s">
        <v>1220</v>
      </c>
      <c r="F5" s="211" t="s">
        <v>1220</v>
      </c>
      <c r="G5" s="211" t="s">
        <v>1220</v>
      </c>
    </row>
    <row r="6" spans="1:7" ht="18.75">
      <c r="A6" s="387" t="s">
        <v>782</v>
      </c>
      <c r="B6" s="389" t="s">
        <v>639</v>
      </c>
      <c r="C6" s="389"/>
      <c r="D6" s="389"/>
      <c r="E6" s="389"/>
      <c r="F6" s="387" t="s">
        <v>1220</v>
      </c>
      <c r="G6" s="387" t="s">
        <v>1223</v>
      </c>
    </row>
    <row r="7" spans="1:7" ht="56.25">
      <c r="A7" s="388"/>
      <c r="B7" s="215" t="s">
        <v>36</v>
      </c>
      <c r="C7" s="215" t="s">
        <v>30</v>
      </c>
      <c r="D7" s="215" t="s">
        <v>31</v>
      </c>
      <c r="E7" s="215" t="s">
        <v>1224</v>
      </c>
      <c r="F7" s="388"/>
      <c r="G7" s="390"/>
    </row>
    <row r="8" spans="1:7" ht="18.75">
      <c r="A8" s="216" t="s">
        <v>1220</v>
      </c>
      <c r="B8" s="216" t="s">
        <v>1220</v>
      </c>
      <c r="C8" s="216" t="s">
        <v>1220</v>
      </c>
      <c r="D8" s="216" t="s">
        <v>1220</v>
      </c>
      <c r="E8" s="216" t="s">
        <v>1220</v>
      </c>
      <c r="F8" s="216" t="s">
        <v>1220</v>
      </c>
      <c r="G8" s="216" t="s">
        <v>1220</v>
      </c>
    </row>
    <row r="9" spans="1:7" ht="18.75">
      <c r="A9" s="217" t="s">
        <v>61</v>
      </c>
      <c r="B9" s="217" t="s">
        <v>1220</v>
      </c>
      <c r="C9" s="217" t="s">
        <v>1220</v>
      </c>
      <c r="D9" s="217" t="s">
        <v>1220</v>
      </c>
      <c r="E9" s="217" t="s">
        <v>1220</v>
      </c>
      <c r="F9" s="217" t="s">
        <v>1220</v>
      </c>
      <c r="G9" s="217" t="s">
        <v>1220</v>
      </c>
    </row>
    <row r="10" spans="1:7" ht="18.75">
      <c r="A10" s="216" t="s">
        <v>1220</v>
      </c>
      <c r="B10" s="216" t="s">
        <v>1220</v>
      </c>
      <c r="C10" s="216" t="s">
        <v>1220</v>
      </c>
      <c r="D10" s="216" t="s">
        <v>1220</v>
      </c>
      <c r="E10" s="216" t="s">
        <v>1220</v>
      </c>
      <c r="F10" s="216" t="s">
        <v>1220</v>
      </c>
      <c r="G10" s="216" t="s">
        <v>1220</v>
      </c>
    </row>
    <row r="11" spans="1:7" ht="18.75">
      <c r="A11" s="217" t="s">
        <v>62</v>
      </c>
      <c r="B11" s="217" t="s">
        <v>1220</v>
      </c>
      <c r="C11" s="217" t="s">
        <v>1220</v>
      </c>
      <c r="D11" s="217" t="s">
        <v>1220</v>
      </c>
      <c r="E11" s="217" t="s">
        <v>1220</v>
      </c>
      <c r="F11" s="217" t="s">
        <v>1220</v>
      </c>
      <c r="G11" s="217" t="s">
        <v>1220</v>
      </c>
    </row>
    <row r="12" spans="1:7" ht="18.75">
      <c r="A12" s="216" t="s">
        <v>62</v>
      </c>
      <c r="B12" s="216" t="s">
        <v>1220</v>
      </c>
      <c r="C12" s="216" t="s">
        <v>1220</v>
      </c>
      <c r="D12" s="216" t="s">
        <v>1220</v>
      </c>
      <c r="E12" s="216" t="s">
        <v>1220</v>
      </c>
      <c r="F12" s="216" t="s">
        <v>1220</v>
      </c>
      <c r="G12" s="216" t="s">
        <v>1220</v>
      </c>
    </row>
    <row r="13" spans="1:7" ht="18.75">
      <c r="A13" s="216" t="s">
        <v>89</v>
      </c>
      <c r="B13" s="216" t="s">
        <v>1220</v>
      </c>
      <c r="C13" s="216" t="s">
        <v>1220</v>
      </c>
      <c r="D13" s="216" t="s">
        <v>1220</v>
      </c>
      <c r="E13" s="216" t="s">
        <v>1220</v>
      </c>
      <c r="F13" s="216" t="s">
        <v>1220</v>
      </c>
      <c r="G13" s="216" t="s">
        <v>1220</v>
      </c>
    </row>
    <row r="14" spans="1:7" ht="18.75">
      <c r="A14" s="216" t="s">
        <v>91</v>
      </c>
      <c r="B14" s="216" t="s">
        <v>1220</v>
      </c>
      <c r="C14" s="216" t="s">
        <v>1220</v>
      </c>
      <c r="D14" s="216" t="s">
        <v>1220</v>
      </c>
      <c r="E14" s="216" t="s">
        <v>1220</v>
      </c>
      <c r="F14" s="216" t="s">
        <v>1220</v>
      </c>
      <c r="G14" s="216" t="s">
        <v>1220</v>
      </c>
    </row>
    <row r="15" spans="1:7" ht="18.75">
      <c r="A15" s="216" t="s">
        <v>94</v>
      </c>
      <c r="B15" s="216" t="s">
        <v>1220</v>
      </c>
      <c r="C15" s="216" t="s">
        <v>1220</v>
      </c>
      <c r="D15" s="216" t="s">
        <v>1220</v>
      </c>
      <c r="E15" s="216" t="s">
        <v>1220</v>
      </c>
      <c r="F15" s="216" t="s">
        <v>1220</v>
      </c>
      <c r="G15" s="216" t="s">
        <v>1220</v>
      </c>
    </row>
    <row r="16" spans="1:7" ht="18.75">
      <c r="A16" s="216" t="s">
        <v>96</v>
      </c>
      <c r="B16" s="216" t="s">
        <v>1220</v>
      </c>
      <c r="C16" s="216" t="s">
        <v>1220</v>
      </c>
      <c r="D16" s="216" t="s">
        <v>1220</v>
      </c>
      <c r="E16" s="216" t="s">
        <v>1220</v>
      </c>
      <c r="F16" s="216" t="s">
        <v>1220</v>
      </c>
      <c r="G16" s="216" t="s">
        <v>1220</v>
      </c>
    </row>
    <row r="17" spans="1:7" ht="18.75">
      <c r="A17" s="216" t="s">
        <v>98</v>
      </c>
      <c r="B17" s="216" t="s">
        <v>1220</v>
      </c>
      <c r="C17" s="216" t="s">
        <v>1220</v>
      </c>
      <c r="D17" s="216" t="s">
        <v>1220</v>
      </c>
      <c r="E17" s="216" t="s">
        <v>1220</v>
      </c>
      <c r="F17" s="216" t="s">
        <v>1220</v>
      </c>
      <c r="G17" s="216" t="s">
        <v>1220</v>
      </c>
    </row>
    <row r="18" spans="1:7" ht="18.75">
      <c r="A18" s="216" t="s">
        <v>100</v>
      </c>
      <c r="B18" s="216" t="s">
        <v>1220</v>
      </c>
      <c r="C18" s="216" t="s">
        <v>1220</v>
      </c>
      <c r="D18" s="216" t="s">
        <v>1220</v>
      </c>
      <c r="E18" s="216" t="s">
        <v>1220</v>
      </c>
      <c r="F18" s="216" t="s">
        <v>1220</v>
      </c>
      <c r="G18" s="216" t="s">
        <v>1220</v>
      </c>
    </row>
    <row r="19" spans="1:7" ht="18.75">
      <c r="A19" s="216" t="s">
        <v>102</v>
      </c>
      <c r="B19" s="216" t="s">
        <v>1220</v>
      </c>
      <c r="C19" s="216" t="s">
        <v>1220</v>
      </c>
      <c r="D19" s="216" t="s">
        <v>1220</v>
      </c>
      <c r="E19" s="216" t="s">
        <v>1220</v>
      </c>
      <c r="F19" s="216" t="s">
        <v>1220</v>
      </c>
      <c r="G19" s="216" t="s">
        <v>1220</v>
      </c>
    </row>
    <row r="20" spans="1:7" ht="18.75">
      <c r="A20" s="216" t="s">
        <v>104</v>
      </c>
      <c r="B20" s="216" t="s">
        <v>1220</v>
      </c>
      <c r="C20" s="216" t="s">
        <v>1220</v>
      </c>
      <c r="D20" s="216" t="s">
        <v>1220</v>
      </c>
      <c r="E20" s="216" t="s">
        <v>1220</v>
      </c>
      <c r="F20" s="216" t="s">
        <v>1220</v>
      </c>
      <c r="G20" s="216" t="s">
        <v>1220</v>
      </c>
    </row>
    <row r="21" spans="1:7" ht="18.75">
      <c r="A21" s="216" t="s">
        <v>106</v>
      </c>
      <c r="B21" s="216" t="s">
        <v>1220</v>
      </c>
      <c r="C21" s="216" t="s">
        <v>1220</v>
      </c>
      <c r="D21" s="216" t="s">
        <v>1220</v>
      </c>
      <c r="E21" s="216" t="s">
        <v>1220</v>
      </c>
      <c r="F21" s="216" t="s">
        <v>1220</v>
      </c>
      <c r="G21" s="216" t="s">
        <v>1220</v>
      </c>
    </row>
    <row r="22" spans="1:7" ht="18.75">
      <c r="A22" s="216" t="s">
        <v>108</v>
      </c>
      <c r="B22" s="216"/>
      <c r="C22" s="216" t="s">
        <v>1220</v>
      </c>
      <c r="D22" s="216" t="s">
        <v>1220</v>
      </c>
      <c r="E22" s="216" t="s">
        <v>1220</v>
      </c>
      <c r="F22" s="216" t="s">
        <v>1220</v>
      </c>
      <c r="G22" s="216" t="s">
        <v>1220</v>
      </c>
    </row>
    <row r="23" spans="1:7" ht="18.75">
      <c r="A23" s="216" t="s">
        <v>110</v>
      </c>
      <c r="B23" s="216" t="s">
        <v>1220</v>
      </c>
      <c r="C23" s="216" t="s">
        <v>1220</v>
      </c>
      <c r="D23" s="216" t="s">
        <v>1220</v>
      </c>
      <c r="E23" s="216" t="s">
        <v>1220</v>
      </c>
      <c r="F23" s="216" t="s">
        <v>1220</v>
      </c>
      <c r="G23" s="216" t="s">
        <v>1220</v>
      </c>
    </row>
    <row r="24" spans="1:7" ht="18.75">
      <c r="A24" s="216" t="s">
        <v>112</v>
      </c>
      <c r="B24" s="216" t="s">
        <v>1220</v>
      </c>
      <c r="C24" s="216" t="s">
        <v>1220</v>
      </c>
      <c r="D24" s="216" t="s">
        <v>1220</v>
      </c>
      <c r="E24" s="216" t="s">
        <v>1220</v>
      </c>
      <c r="F24" s="216" t="s">
        <v>1220</v>
      </c>
      <c r="G24" s="216" t="s">
        <v>1220</v>
      </c>
    </row>
    <row r="25" spans="1:7" ht="18.75">
      <c r="A25" s="216" t="s">
        <v>114</v>
      </c>
      <c r="B25" s="216" t="s">
        <v>1220</v>
      </c>
      <c r="C25" s="216" t="s">
        <v>1220</v>
      </c>
      <c r="D25" s="216" t="s">
        <v>1220</v>
      </c>
      <c r="E25" s="216" t="s">
        <v>1220</v>
      </c>
      <c r="F25" s="216" t="s">
        <v>1220</v>
      </c>
      <c r="G25" s="216" t="s">
        <v>1220</v>
      </c>
    </row>
    <row r="26" spans="1:7" ht="18.75">
      <c r="A26" s="216" t="s">
        <v>116</v>
      </c>
      <c r="B26" s="216" t="s">
        <v>1220</v>
      </c>
      <c r="C26" s="216" t="s">
        <v>1220</v>
      </c>
      <c r="D26" s="216" t="s">
        <v>1220</v>
      </c>
      <c r="E26" s="216" t="s">
        <v>1220</v>
      </c>
      <c r="F26" s="216" t="s">
        <v>1220</v>
      </c>
      <c r="G26" s="216" t="s">
        <v>1220</v>
      </c>
    </row>
    <row r="27" spans="1:7" ht="18.75">
      <c r="A27" s="216" t="s">
        <v>118</v>
      </c>
      <c r="B27" s="216" t="s">
        <v>1220</v>
      </c>
      <c r="C27" s="216" t="s">
        <v>1220</v>
      </c>
      <c r="D27" s="216" t="s">
        <v>1220</v>
      </c>
      <c r="E27" s="216" t="s">
        <v>1220</v>
      </c>
      <c r="F27" s="216" t="s">
        <v>1220</v>
      </c>
      <c r="G27" s="216" t="s">
        <v>1220</v>
      </c>
    </row>
    <row r="28" spans="1:7" ht="18.75">
      <c r="A28" s="216" t="s">
        <v>120</v>
      </c>
      <c r="B28" s="216" t="s">
        <v>1220</v>
      </c>
      <c r="C28" s="216" t="s">
        <v>1220</v>
      </c>
      <c r="D28" s="216" t="s">
        <v>1220</v>
      </c>
      <c r="E28" s="216" t="s">
        <v>1220</v>
      </c>
      <c r="F28" s="216" t="s">
        <v>1220</v>
      </c>
      <c r="G28" s="216" t="s">
        <v>1220</v>
      </c>
    </row>
    <row r="29" spans="1:7" ht="18.75">
      <c r="A29" s="216" t="s">
        <v>122</v>
      </c>
      <c r="B29" s="216" t="s">
        <v>1220</v>
      </c>
      <c r="C29" s="216" t="s">
        <v>1220</v>
      </c>
      <c r="D29" s="216" t="s">
        <v>1220</v>
      </c>
      <c r="E29" s="216" t="s">
        <v>1220</v>
      </c>
      <c r="F29" s="216" t="s">
        <v>1220</v>
      </c>
      <c r="G29" s="216" t="s">
        <v>1220</v>
      </c>
    </row>
    <row r="30" spans="1:7" ht="18.75">
      <c r="A30" s="216" t="s">
        <v>124</v>
      </c>
      <c r="B30" s="216" t="s">
        <v>1220</v>
      </c>
      <c r="C30" s="216" t="s">
        <v>1220</v>
      </c>
      <c r="D30" s="216" t="s">
        <v>1220</v>
      </c>
      <c r="E30" s="216" t="s">
        <v>1220</v>
      </c>
      <c r="F30" s="216" t="s">
        <v>1220</v>
      </c>
      <c r="G30" s="216" t="s">
        <v>1220</v>
      </c>
    </row>
    <row r="31" spans="1:7" ht="18.75">
      <c r="A31" s="216" t="s">
        <v>126</v>
      </c>
      <c r="B31" s="216"/>
      <c r="C31" s="216" t="s">
        <v>1220</v>
      </c>
      <c r="D31" s="216" t="s">
        <v>1220</v>
      </c>
      <c r="E31" s="216" t="s">
        <v>1220</v>
      </c>
      <c r="F31" s="216" t="s">
        <v>1220</v>
      </c>
      <c r="G31" s="216" t="s">
        <v>1220</v>
      </c>
    </row>
    <row r="32" spans="1:7" ht="18.75">
      <c r="A32" s="217" t="s">
        <v>63</v>
      </c>
      <c r="B32" s="217" t="s">
        <v>1220</v>
      </c>
      <c r="C32" s="217" t="s">
        <v>1220</v>
      </c>
      <c r="D32" s="217" t="s">
        <v>1220</v>
      </c>
      <c r="E32" s="217" t="s">
        <v>1220</v>
      </c>
      <c r="F32" s="217" t="s">
        <v>1220</v>
      </c>
      <c r="G32" s="217" t="s">
        <v>1220</v>
      </c>
    </row>
    <row r="33" spans="1:7" ht="18.75">
      <c r="A33" s="216" t="s">
        <v>63</v>
      </c>
      <c r="B33" s="216" t="s">
        <v>1220</v>
      </c>
      <c r="C33" s="216" t="s">
        <v>1220</v>
      </c>
      <c r="D33" s="216" t="s">
        <v>1220</v>
      </c>
      <c r="E33" s="216" t="s">
        <v>1220</v>
      </c>
      <c r="F33" s="216" t="s">
        <v>1220</v>
      </c>
      <c r="G33" s="216" t="s">
        <v>1220</v>
      </c>
    </row>
    <row r="34" spans="1:7" ht="18.75">
      <c r="A34" s="216" t="s">
        <v>129</v>
      </c>
      <c r="B34" s="216" t="s">
        <v>1220</v>
      </c>
      <c r="C34" s="216" t="s">
        <v>1220</v>
      </c>
      <c r="D34" s="216" t="s">
        <v>1220</v>
      </c>
      <c r="E34" s="216" t="s">
        <v>1220</v>
      </c>
      <c r="F34" s="216" t="s">
        <v>1220</v>
      </c>
      <c r="G34" s="216" t="s">
        <v>1220</v>
      </c>
    </row>
    <row r="35" spans="1:7" ht="18.75">
      <c r="A35" s="216" t="s">
        <v>131</v>
      </c>
      <c r="B35" s="216" t="s">
        <v>1220</v>
      </c>
      <c r="C35" s="216" t="s">
        <v>1220</v>
      </c>
      <c r="D35" s="216" t="s">
        <v>1220</v>
      </c>
      <c r="E35" s="216" t="s">
        <v>1220</v>
      </c>
      <c r="F35" s="216" t="s">
        <v>1220</v>
      </c>
      <c r="G35" s="216" t="s">
        <v>1220</v>
      </c>
    </row>
    <row r="36" spans="1:7" ht="18.75">
      <c r="A36" s="216" t="s">
        <v>133</v>
      </c>
      <c r="B36" s="216" t="s">
        <v>1220</v>
      </c>
      <c r="C36" s="216" t="s">
        <v>1220</v>
      </c>
      <c r="D36" s="216" t="s">
        <v>1220</v>
      </c>
      <c r="E36" s="216" t="s">
        <v>1220</v>
      </c>
      <c r="F36" s="216" t="s">
        <v>1220</v>
      </c>
      <c r="G36" s="216" t="s">
        <v>1220</v>
      </c>
    </row>
    <row r="37" spans="1:7" ht="18.75">
      <c r="A37" s="216" t="s">
        <v>135</v>
      </c>
      <c r="B37" s="216" t="s">
        <v>1220</v>
      </c>
      <c r="C37" s="216" t="s">
        <v>1220</v>
      </c>
      <c r="D37" s="216" t="s">
        <v>1220</v>
      </c>
      <c r="E37" s="216" t="s">
        <v>1220</v>
      </c>
      <c r="F37" s="216" t="s">
        <v>1220</v>
      </c>
      <c r="G37" s="216" t="s">
        <v>1220</v>
      </c>
    </row>
    <row r="38" spans="1:7" ht="18.75">
      <c r="A38" s="216" t="s">
        <v>137</v>
      </c>
      <c r="B38" s="216" t="s">
        <v>1220</v>
      </c>
      <c r="C38" s="216" t="s">
        <v>1220</v>
      </c>
      <c r="D38" s="216" t="s">
        <v>1220</v>
      </c>
      <c r="E38" s="216" t="s">
        <v>1220</v>
      </c>
      <c r="F38" s="216" t="s">
        <v>1220</v>
      </c>
      <c r="G38" s="216" t="s">
        <v>1220</v>
      </c>
    </row>
    <row r="39" spans="1:7" ht="18.75">
      <c r="A39" s="216" t="s">
        <v>139</v>
      </c>
      <c r="B39" s="216" t="s">
        <v>1220</v>
      </c>
      <c r="C39" s="216" t="s">
        <v>1220</v>
      </c>
      <c r="D39" s="216" t="s">
        <v>1220</v>
      </c>
      <c r="E39" s="216" t="s">
        <v>1220</v>
      </c>
      <c r="F39" s="216" t="s">
        <v>1220</v>
      </c>
      <c r="G39" s="216" t="s">
        <v>1220</v>
      </c>
    </row>
    <row r="40" spans="1:7" ht="18.75">
      <c r="A40" s="216" t="s">
        <v>141</v>
      </c>
      <c r="B40" s="216" t="s">
        <v>1220</v>
      </c>
      <c r="C40" s="216" t="s">
        <v>1220</v>
      </c>
      <c r="D40" s="216" t="s">
        <v>1220</v>
      </c>
      <c r="E40" s="216" t="s">
        <v>1220</v>
      </c>
      <c r="F40" s="216" t="s">
        <v>1220</v>
      </c>
      <c r="G40" s="216" t="s">
        <v>1220</v>
      </c>
    </row>
    <row r="41" spans="1:7" ht="18.75">
      <c r="A41" s="216" t="s">
        <v>143</v>
      </c>
      <c r="B41" s="216" t="s">
        <v>1220</v>
      </c>
      <c r="C41" s="216" t="s">
        <v>1220</v>
      </c>
      <c r="D41" s="216" t="s">
        <v>1220</v>
      </c>
      <c r="E41" s="216" t="s">
        <v>1220</v>
      </c>
      <c r="F41" s="216" t="s">
        <v>1220</v>
      </c>
      <c r="G41" s="216" t="s">
        <v>1220</v>
      </c>
    </row>
    <row r="42" spans="1:7" ht="18.75">
      <c r="A42" s="216" t="s">
        <v>145</v>
      </c>
      <c r="B42" s="216" t="s">
        <v>1220</v>
      </c>
      <c r="C42" s="216" t="s">
        <v>1220</v>
      </c>
      <c r="D42" s="216" t="s">
        <v>1220</v>
      </c>
      <c r="E42" s="216" t="s">
        <v>1220</v>
      </c>
      <c r="F42" s="216" t="s">
        <v>1220</v>
      </c>
      <c r="G42" s="216" t="s">
        <v>1220</v>
      </c>
    </row>
    <row r="43" spans="1:7" ht="18.75">
      <c r="A43" s="216" t="s">
        <v>147</v>
      </c>
      <c r="B43" s="216" t="s">
        <v>1220</v>
      </c>
      <c r="C43" s="216" t="s">
        <v>1220</v>
      </c>
      <c r="D43" s="216" t="s">
        <v>1220</v>
      </c>
      <c r="E43" s="216" t="s">
        <v>1220</v>
      </c>
      <c r="F43" s="216" t="s">
        <v>1220</v>
      </c>
      <c r="G43" s="216" t="s">
        <v>1220</v>
      </c>
    </row>
    <row r="44" spans="1:7" ht="18.75">
      <c r="A44" s="216" t="s">
        <v>786</v>
      </c>
      <c r="B44" s="216" t="s">
        <v>1220</v>
      </c>
      <c r="C44" s="216" t="s">
        <v>1220</v>
      </c>
      <c r="D44" s="216" t="s">
        <v>1220</v>
      </c>
      <c r="E44" s="216" t="s">
        <v>1220</v>
      </c>
      <c r="F44" s="216" t="s">
        <v>1220</v>
      </c>
      <c r="G44" s="216" t="s">
        <v>1220</v>
      </c>
    </row>
    <row r="45" spans="1:7" ht="18.75">
      <c r="A45" s="216" t="s">
        <v>151</v>
      </c>
      <c r="B45" s="216" t="s">
        <v>1220</v>
      </c>
      <c r="C45" s="216" t="s">
        <v>1220</v>
      </c>
      <c r="D45" s="216" t="s">
        <v>1220</v>
      </c>
      <c r="E45" s="216" t="s">
        <v>1220</v>
      </c>
      <c r="F45" s="216" t="s">
        <v>1220</v>
      </c>
      <c r="G45" s="216" t="s">
        <v>1220</v>
      </c>
    </row>
    <row r="46" spans="1:7" ht="18.75">
      <c r="A46" s="216" t="s">
        <v>153</v>
      </c>
      <c r="B46" s="216" t="s">
        <v>1220</v>
      </c>
      <c r="C46" s="216" t="s">
        <v>1220</v>
      </c>
      <c r="D46" s="216" t="s">
        <v>1220</v>
      </c>
      <c r="E46" s="216" t="s">
        <v>1220</v>
      </c>
      <c r="F46" s="216" t="s">
        <v>1220</v>
      </c>
      <c r="G46" s="216" t="s">
        <v>1220</v>
      </c>
    </row>
    <row r="47" spans="1:7" ht="18.75">
      <c r="A47" s="216" t="s">
        <v>155</v>
      </c>
      <c r="B47" s="216" t="s">
        <v>1220</v>
      </c>
      <c r="C47" s="216" t="s">
        <v>1220</v>
      </c>
      <c r="D47" s="216" t="s">
        <v>1220</v>
      </c>
      <c r="E47" s="216" t="s">
        <v>1220</v>
      </c>
      <c r="F47" s="216" t="s">
        <v>1220</v>
      </c>
      <c r="G47" s="216" t="s">
        <v>1220</v>
      </c>
    </row>
    <row r="48" spans="1:7" ht="18.75">
      <c r="A48" s="216" t="s">
        <v>641</v>
      </c>
      <c r="B48" s="216" t="s">
        <v>1220</v>
      </c>
      <c r="C48" s="216" t="s">
        <v>1220</v>
      </c>
      <c r="D48" s="216" t="s">
        <v>1220</v>
      </c>
      <c r="E48" s="216" t="s">
        <v>1220</v>
      </c>
      <c r="F48" s="216" t="s">
        <v>1220</v>
      </c>
      <c r="G48" s="216" t="s">
        <v>1220</v>
      </c>
    </row>
    <row r="49" spans="1:7" ht="18.75">
      <c r="A49" s="217" t="s">
        <v>64</v>
      </c>
      <c r="B49" s="217" t="s">
        <v>1220</v>
      </c>
      <c r="C49" s="217" t="s">
        <v>1220</v>
      </c>
      <c r="D49" s="217" t="s">
        <v>1220</v>
      </c>
      <c r="E49" s="217" t="s">
        <v>1220</v>
      </c>
      <c r="F49" s="217" t="s">
        <v>1220</v>
      </c>
      <c r="G49" s="217" t="s">
        <v>1220</v>
      </c>
    </row>
    <row r="50" spans="1:7" ht="18.75">
      <c r="A50" s="216" t="s">
        <v>64</v>
      </c>
      <c r="B50" s="216" t="s">
        <v>1220</v>
      </c>
      <c r="C50" s="216" t="s">
        <v>1220</v>
      </c>
      <c r="D50" s="216" t="s">
        <v>1220</v>
      </c>
      <c r="E50" s="216" t="s">
        <v>1220</v>
      </c>
      <c r="F50" s="216" t="s">
        <v>1220</v>
      </c>
      <c r="G50" s="216" t="s">
        <v>1220</v>
      </c>
    </row>
    <row r="51" spans="1:7" ht="18.75">
      <c r="A51" s="216" t="s">
        <v>158</v>
      </c>
      <c r="B51" s="216" t="s">
        <v>1220</v>
      </c>
      <c r="C51" s="216" t="s">
        <v>1220</v>
      </c>
      <c r="D51" s="216" t="s">
        <v>1220</v>
      </c>
      <c r="E51" s="216" t="s">
        <v>1220</v>
      </c>
      <c r="F51" s="216" t="s">
        <v>1220</v>
      </c>
      <c r="G51" s="216" t="s">
        <v>1220</v>
      </c>
    </row>
    <row r="52" spans="1:7" ht="18.75">
      <c r="A52" s="216" t="s">
        <v>160</v>
      </c>
      <c r="B52" s="216" t="s">
        <v>1220</v>
      </c>
      <c r="C52" s="216" t="s">
        <v>1220</v>
      </c>
      <c r="D52" s="216" t="s">
        <v>1220</v>
      </c>
      <c r="E52" s="216" t="s">
        <v>1220</v>
      </c>
      <c r="F52" s="216" t="s">
        <v>1220</v>
      </c>
      <c r="G52" s="216" t="s">
        <v>1220</v>
      </c>
    </row>
    <row r="53" spans="1:7" ht="18.75">
      <c r="A53" s="216" t="s">
        <v>162</v>
      </c>
      <c r="B53" s="216" t="s">
        <v>1220</v>
      </c>
      <c r="C53" s="216" t="s">
        <v>1220</v>
      </c>
      <c r="D53" s="216" t="s">
        <v>1220</v>
      </c>
      <c r="E53" s="216" t="s">
        <v>1220</v>
      </c>
      <c r="F53" s="216" t="s">
        <v>1220</v>
      </c>
      <c r="G53" s="216" t="s">
        <v>1220</v>
      </c>
    </row>
    <row r="54" spans="1:7" ht="18.75">
      <c r="A54" s="216" t="s">
        <v>164</v>
      </c>
      <c r="B54" s="216" t="s">
        <v>1220</v>
      </c>
      <c r="C54" s="216" t="s">
        <v>1220</v>
      </c>
      <c r="D54" s="216" t="s">
        <v>1220</v>
      </c>
      <c r="E54" s="216" t="s">
        <v>1220</v>
      </c>
      <c r="F54" s="216" t="s">
        <v>1220</v>
      </c>
      <c r="G54" s="216" t="s">
        <v>1220</v>
      </c>
    </row>
    <row r="55" spans="1:7" ht="18.75">
      <c r="A55" s="216" t="s">
        <v>166</v>
      </c>
      <c r="B55" s="216" t="s">
        <v>1220</v>
      </c>
      <c r="C55" s="216" t="s">
        <v>1220</v>
      </c>
      <c r="D55" s="216" t="s">
        <v>1220</v>
      </c>
      <c r="E55" s="216" t="s">
        <v>1220</v>
      </c>
      <c r="F55" s="216" t="s">
        <v>1220</v>
      </c>
      <c r="G55" s="216" t="s">
        <v>1220</v>
      </c>
    </row>
    <row r="56" spans="1:7" ht="18.75">
      <c r="A56" s="216" t="s">
        <v>168</v>
      </c>
      <c r="B56" s="216" t="s">
        <v>1220</v>
      </c>
      <c r="C56" s="216" t="s">
        <v>1220</v>
      </c>
      <c r="D56" s="216" t="s">
        <v>1220</v>
      </c>
      <c r="E56" s="216" t="s">
        <v>1220</v>
      </c>
      <c r="F56" s="216" t="s">
        <v>1220</v>
      </c>
      <c r="G56" s="216" t="s">
        <v>1220</v>
      </c>
    </row>
    <row r="57" spans="1:7" ht="18.75">
      <c r="A57" s="216" t="s">
        <v>787</v>
      </c>
      <c r="B57" s="216" t="s">
        <v>1220</v>
      </c>
      <c r="C57" s="216" t="s">
        <v>1220</v>
      </c>
      <c r="D57" s="216" t="s">
        <v>1220</v>
      </c>
      <c r="E57" s="216" t="s">
        <v>1220</v>
      </c>
      <c r="F57" s="216" t="s">
        <v>1220</v>
      </c>
      <c r="G57" s="216" t="s">
        <v>1220</v>
      </c>
    </row>
    <row r="58" spans="1:7" ht="18.75">
      <c r="A58" s="217" t="s">
        <v>65</v>
      </c>
      <c r="B58" s="217" t="s">
        <v>1220</v>
      </c>
      <c r="C58" s="217" t="s">
        <v>1220</v>
      </c>
      <c r="D58" s="217" t="s">
        <v>1220</v>
      </c>
      <c r="E58" s="217" t="s">
        <v>1220</v>
      </c>
      <c r="F58" s="217" t="s">
        <v>1220</v>
      </c>
      <c r="G58" s="217" t="s">
        <v>1220</v>
      </c>
    </row>
    <row r="59" spans="1:7" ht="18.75">
      <c r="A59" s="216" t="s">
        <v>65</v>
      </c>
      <c r="B59" s="216" t="s">
        <v>1220</v>
      </c>
      <c r="C59" s="216" t="s">
        <v>1220</v>
      </c>
      <c r="D59" s="216" t="s">
        <v>1220</v>
      </c>
      <c r="E59" s="216" t="s">
        <v>1220</v>
      </c>
      <c r="F59" s="216" t="s">
        <v>1220</v>
      </c>
      <c r="G59" s="216" t="s">
        <v>1220</v>
      </c>
    </row>
    <row r="60" spans="1:7" ht="18.75">
      <c r="A60" s="216" t="s">
        <v>173</v>
      </c>
      <c r="B60" s="216" t="s">
        <v>1220</v>
      </c>
      <c r="C60" s="216" t="s">
        <v>1220</v>
      </c>
      <c r="D60" s="216" t="s">
        <v>1220</v>
      </c>
      <c r="E60" s="216" t="s">
        <v>1220</v>
      </c>
      <c r="F60" s="216" t="s">
        <v>1220</v>
      </c>
      <c r="G60" s="216" t="s">
        <v>1220</v>
      </c>
    </row>
    <row r="61" spans="1:7" ht="18.75">
      <c r="A61" s="216" t="s">
        <v>175</v>
      </c>
      <c r="B61" s="216" t="s">
        <v>1220</v>
      </c>
      <c r="C61" s="216" t="s">
        <v>1220</v>
      </c>
      <c r="D61" s="216" t="s">
        <v>1220</v>
      </c>
      <c r="E61" s="216" t="s">
        <v>1220</v>
      </c>
      <c r="F61" s="216" t="s">
        <v>1220</v>
      </c>
      <c r="G61" s="216" t="s">
        <v>1220</v>
      </c>
    </row>
    <row r="62" spans="1:7" ht="18.75">
      <c r="A62" s="216" t="s">
        <v>177</v>
      </c>
      <c r="B62" s="216" t="s">
        <v>1220</v>
      </c>
      <c r="C62" s="216" t="s">
        <v>1220</v>
      </c>
      <c r="D62" s="216" t="s">
        <v>1220</v>
      </c>
      <c r="E62" s="216" t="s">
        <v>1220</v>
      </c>
      <c r="F62" s="216" t="s">
        <v>1220</v>
      </c>
      <c r="G62" s="216" t="s">
        <v>1220</v>
      </c>
    </row>
    <row r="63" spans="1:7" ht="18.75">
      <c r="A63" s="216" t="s">
        <v>179</v>
      </c>
      <c r="B63" s="216" t="s">
        <v>1220</v>
      </c>
      <c r="C63" s="216" t="s">
        <v>1220</v>
      </c>
      <c r="D63" s="216" t="s">
        <v>1220</v>
      </c>
      <c r="E63" s="216" t="s">
        <v>1220</v>
      </c>
      <c r="F63" s="216" t="s">
        <v>1220</v>
      </c>
      <c r="G63" s="216" t="s">
        <v>1220</v>
      </c>
    </row>
    <row r="64" spans="1:7" ht="18.75">
      <c r="A64" s="216" t="s">
        <v>181</v>
      </c>
      <c r="B64" s="216" t="s">
        <v>1220</v>
      </c>
      <c r="C64" s="216" t="s">
        <v>1220</v>
      </c>
      <c r="D64" s="216" t="s">
        <v>1220</v>
      </c>
      <c r="E64" s="216" t="s">
        <v>1220</v>
      </c>
      <c r="F64" s="216" t="s">
        <v>1220</v>
      </c>
      <c r="G64" s="216" t="s">
        <v>1220</v>
      </c>
    </row>
    <row r="65" spans="1:7" ht="18.75">
      <c r="A65" s="216" t="s">
        <v>183</v>
      </c>
      <c r="B65" s="216" t="s">
        <v>1220</v>
      </c>
      <c r="C65" s="216" t="s">
        <v>1220</v>
      </c>
      <c r="D65" s="216" t="s">
        <v>1220</v>
      </c>
      <c r="E65" s="216" t="s">
        <v>1220</v>
      </c>
      <c r="F65" s="216" t="s">
        <v>1220</v>
      </c>
      <c r="G65" s="216" t="s">
        <v>1220</v>
      </c>
    </row>
    <row r="66" spans="1:7" ht="18.75">
      <c r="A66" s="216" t="s">
        <v>185</v>
      </c>
      <c r="B66" s="216" t="s">
        <v>1220</v>
      </c>
      <c r="C66" s="216" t="s">
        <v>1220</v>
      </c>
      <c r="D66" s="216" t="s">
        <v>1220</v>
      </c>
      <c r="E66" s="216" t="s">
        <v>1220</v>
      </c>
      <c r="F66" s="216" t="s">
        <v>1220</v>
      </c>
      <c r="G66" s="216" t="s">
        <v>1220</v>
      </c>
    </row>
    <row r="67" spans="1:7" ht="18.75">
      <c r="A67" s="216" t="s">
        <v>187</v>
      </c>
      <c r="B67" s="216" t="s">
        <v>1220</v>
      </c>
      <c r="C67" s="216" t="s">
        <v>1220</v>
      </c>
      <c r="D67" s="216" t="s">
        <v>1220</v>
      </c>
      <c r="E67" s="216" t="s">
        <v>1220</v>
      </c>
      <c r="F67" s="216" t="s">
        <v>1220</v>
      </c>
      <c r="G67" s="216" t="s">
        <v>1220</v>
      </c>
    </row>
    <row r="68" spans="1:7" ht="18.75">
      <c r="A68" s="216" t="s">
        <v>189</v>
      </c>
      <c r="B68" s="216" t="s">
        <v>1220</v>
      </c>
      <c r="C68" s="216" t="s">
        <v>1220</v>
      </c>
      <c r="D68" s="216" t="s">
        <v>1220</v>
      </c>
      <c r="E68" s="216" t="s">
        <v>1220</v>
      </c>
      <c r="F68" s="216" t="s">
        <v>1220</v>
      </c>
      <c r="G68" s="216" t="s">
        <v>1220</v>
      </c>
    </row>
    <row r="69" spans="1:7" ht="18.75">
      <c r="A69" s="217" t="s">
        <v>66</v>
      </c>
      <c r="B69" s="217" t="s">
        <v>1220</v>
      </c>
      <c r="C69" s="217" t="s">
        <v>1220</v>
      </c>
      <c r="D69" s="217" t="s">
        <v>1220</v>
      </c>
      <c r="E69" s="217" t="s">
        <v>1220</v>
      </c>
      <c r="F69" s="217" t="s">
        <v>1220</v>
      </c>
      <c r="G69" s="217" t="s">
        <v>1220</v>
      </c>
    </row>
    <row r="70" spans="1:7" ht="18.75">
      <c r="A70" s="216" t="s">
        <v>191</v>
      </c>
      <c r="B70" s="216" t="s">
        <v>1220</v>
      </c>
      <c r="C70" s="216" t="s">
        <v>1220</v>
      </c>
      <c r="D70" s="216" t="s">
        <v>1220</v>
      </c>
      <c r="E70" s="216" t="s">
        <v>1220</v>
      </c>
      <c r="F70" s="216" t="s">
        <v>1220</v>
      </c>
      <c r="G70" s="216" t="s">
        <v>1220</v>
      </c>
    </row>
    <row r="71" spans="1:7" ht="18.75">
      <c r="A71" s="216" t="s">
        <v>193</v>
      </c>
      <c r="B71" s="216" t="s">
        <v>1220</v>
      </c>
      <c r="C71" s="216" t="s">
        <v>1220</v>
      </c>
      <c r="D71" s="216" t="s">
        <v>1220</v>
      </c>
      <c r="E71" s="216" t="s">
        <v>1220</v>
      </c>
      <c r="F71" s="216" t="s">
        <v>1220</v>
      </c>
      <c r="G71" s="216" t="s">
        <v>1220</v>
      </c>
    </row>
    <row r="72" spans="1:7" ht="18.75">
      <c r="A72" s="216" t="s">
        <v>195</v>
      </c>
      <c r="B72" s="216" t="s">
        <v>1220</v>
      </c>
      <c r="C72" s="216" t="s">
        <v>1220</v>
      </c>
      <c r="D72" s="216" t="s">
        <v>1220</v>
      </c>
      <c r="E72" s="216" t="s">
        <v>1220</v>
      </c>
      <c r="F72" s="216" t="s">
        <v>1220</v>
      </c>
      <c r="G72" s="216" t="s">
        <v>1220</v>
      </c>
    </row>
    <row r="73" spans="1:7" ht="18.75">
      <c r="A73" s="216" t="s">
        <v>197</v>
      </c>
      <c r="B73" s="216" t="s">
        <v>1220</v>
      </c>
      <c r="C73" s="216" t="s">
        <v>1220</v>
      </c>
      <c r="D73" s="216" t="s">
        <v>1220</v>
      </c>
      <c r="E73" s="216" t="s">
        <v>1220</v>
      </c>
      <c r="F73" s="216" t="s">
        <v>1220</v>
      </c>
      <c r="G73" s="216" t="s">
        <v>1220</v>
      </c>
    </row>
    <row r="74" spans="1:7" ht="18.75">
      <c r="A74" s="216" t="s">
        <v>199</v>
      </c>
      <c r="B74" s="216" t="s">
        <v>1220</v>
      </c>
      <c r="C74" s="216" t="s">
        <v>1220</v>
      </c>
      <c r="D74" s="216" t="s">
        <v>1220</v>
      </c>
      <c r="E74" s="216" t="s">
        <v>1220</v>
      </c>
      <c r="F74" s="216" t="s">
        <v>1220</v>
      </c>
      <c r="G74" s="216" t="s">
        <v>1220</v>
      </c>
    </row>
    <row r="75" spans="1:7" ht="18.75">
      <c r="A75" s="216" t="s">
        <v>201</v>
      </c>
      <c r="B75" s="216" t="s">
        <v>1220</v>
      </c>
      <c r="C75" s="216" t="s">
        <v>1220</v>
      </c>
      <c r="D75" s="216" t="s">
        <v>1220</v>
      </c>
      <c r="E75" s="216" t="s">
        <v>1220</v>
      </c>
      <c r="F75" s="216" t="s">
        <v>1220</v>
      </c>
      <c r="G75" s="216" t="s">
        <v>1220</v>
      </c>
    </row>
    <row r="76" spans="1:7" ht="18.75">
      <c r="A76" s="216" t="s">
        <v>203</v>
      </c>
      <c r="B76" s="216" t="s">
        <v>1220</v>
      </c>
      <c r="C76" s="216" t="s">
        <v>1220</v>
      </c>
      <c r="D76" s="216" t="s">
        <v>1220</v>
      </c>
      <c r="E76" s="216" t="s">
        <v>1220</v>
      </c>
      <c r="F76" s="216" t="s">
        <v>1220</v>
      </c>
      <c r="G76" s="216" t="s">
        <v>1220</v>
      </c>
    </row>
    <row r="77" spans="1:7" ht="18.75">
      <c r="A77" s="216" t="s">
        <v>205</v>
      </c>
      <c r="B77" s="216" t="s">
        <v>1220</v>
      </c>
      <c r="C77" s="216" t="s">
        <v>1220</v>
      </c>
      <c r="D77" s="216" t="s">
        <v>1220</v>
      </c>
      <c r="E77" s="216" t="s">
        <v>1220</v>
      </c>
      <c r="F77" s="216" t="s">
        <v>1220</v>
      </c>
      <c r="G77" s="216" t="s">
        <v>1220</v>
      </c>
    </row>
    <row r="78" spans="1:7" ht="18.75">
      <c r="A78" s="216" t="s">
        <v>207</v>
      </c>
      <c r="B78" s="216" t="s">
        <v>1220</v>
      </c>
      <c r="C78" s="216" t="s">
        <v>1220</v>
      </c>
      <c r="D78" s="216" t="s">
        <v>1220</v>
      </c>
      <c r="E78" s="216" t="s">
        <v>1220</v>
      </c>
      <c r="F78" s="216" t="s">
        <v>1220</v>
      </c>
      <c r="G78" s="216" t="s">
        <v>1220</v>
      </c>
    </row>
    <row r="79" spans="1:7" ht="18.75">
      <c r="A79" s="216" t="s">
        <v>209</v>
      </c>
      <c r="B79" s="216" t="s">
        <v>1220</v>
      </c>
      <c r="C79" s="216" t="s">
        <v>1220</v>
      </c>
      <c r="D79" s="216" t="s">
        <v>1220</v>
      </c>
      <c r="E79" s="216" t="s">
        <v>1220</v>
      </c>
      <c r="F79" s="216" t="s">
        <v>1220</v>
      </c>
      <c r="G79" s="216" t="s">
        <v>1220</v>
      </c>
    </row>
    <row r="80" spans="1:7" ht="18.75">
      <c r="A80" s="216" t="s">
        <v>211</v>
      </c>
      <c r="B80" s="216" t="s">
        <v>1220</v>
      </c>
      <c r="C80" s="216" t="s">
        <v>1220</v>
      </c>
      <c r="D80" s="216" t="s">
        <v>1220</v>
      </c>
      <c r="E80" s="216" t="s">
        <v>1220</v>
      </c>
      <c r="F80" s="216" t="s">
        <v>1220</v>
      </c>
      <c r="G80" s="216" t="s">
        <v>1220</v>
      </c>
    </row>
    <row r="81" spans="1:7" ht="18.75">
      <c r="A81" s="217" t="s">
        <v>213</v>
      </c>
      <c r="B81" s="217" t="s">
        <v>1220</v>
      </c>
      <c r="C81" s="217" t="s">
        <v>1220</v>
      </c>
      <c r="D81" s="217" t="s">
        <v>1220</v>
      </c>
      <c r="E81" s="217" t="s">
        <v>1220</v>
      </c>
      <c r="F81" s="217" t="s">
        <v>1220</v>
      </c>
      <c r="G81" s="217" t="s">
        <v>1220</v>
      </c>
    </row>
    <row r="82" spans="1:7" ht="18.75">
      <c r="A82" s="216" t="s">
        <v>213</v>
      </c>
      <c r="B82" s="216" t="s">
        <v>1220</v>
      </c>
      <c r="C82" s="216" t="s">
        <v>1220</v>
      </c>
      <c r="D82" s="216" t="s">
        <v>1220</v>
      </c>
      <c r="E82" s="216" t="s">
        <v>1220</v>
      </c>
      <c r="F82" s="216" t="s">
        <v>1220</v>
      </c>
      <c r="G82" s="216" t="s">
        <v>1220</v>
      </c>
    </row>
    <row r="83" spans="1:7" ht="18.75">
      <c r="A83" s="216" t="s">
        <v>215</v>
      </c>
      <c r="B83" s="216" t="s">
        <v>1220</v>
      </c>
      <c r="C83" s="216" t="s">
        <v>1220</v>
      </c>
      <c r="D83" s="216" t="s">
        <v>1220</v>
      </c>
      <c r="E83" s="216" t="s">
        <v>1220</v>
      </c>
      <c r="F83" s="216" t="s">
        <v>1220</v>
      </c>
      <c r="G83" s="216" t="s">
        <v>1220</v>
      </c>
    </row>
    <row r="84" spans="1:7" ht="18.75">
      <c r="A84" s="216" t="s">
        <v>217</v>
      </c>
      <c r="B84" s="216" t="s">
        <v>1220</v>
      </c>
      <c r="C84" s="216" t="s">
        <v>1220</v>
      </c>
      <c r="D84" s="216" t="s">
        <v>1220</v>
      </c>
      <c r="E84" s="216" t="s">
        <v>1220</v>
      </c>
      <c r="F84" s="216" t="s">
        <v>1220</v>
      </c>
      <c r="G84" s="216" t="s">
        <v>1220</v>
      </c>
    </row>
    <row r="85" spans="1:7" ht="18.75">
      <c r="A85" s="216" t="s">
        <v>219</v>
      </c>
      <c r="B85" s="216" t="s">
        <v>1220</v>
      </c>
      <c r="C85" s="216" t="s">
        <v>1220</v>
      </c>
      <c r="D85" s="216" t="s">
        <v>1220</v>
      </c>
      <c r="E85" s="216" t="s">
        <v>1220</v>
      </c>
      <c r="F85" s="216" t="s">
        <v>1220</v>
      </c>
      <c r="G85" s="216" t="s">
        <v>1220</v>
      </c>
    </row>
    <row r="86" spans="1:7" ht="18.75">
      <c r="A86" s="216" t="s">
        <v>221</v>
      </c>
      <c r="B86" s="216" t="s">
        <v>1220</v>
      </c>
      <c r="C86" s="216" t="s">
        <v>1220</v>
      </c>
      <c r="D86" s="216" t="s">
        <v>1220</v>
      </c>
      <c r="E86" s="216" t="s">
        <v>1220</v>
      </c>
      <c r="F86" s="216" t="s">
        <v>1220</v>
      </c>
      <c r="G86" s="216" t="s">
        <v>1220</v>
      </c>
    </row>
    <row r="87" spans="1:7" ht="18.75">
      <c r="A87" s="216" t="s">
        <v>753</v>
      </c>
      <c r="B87" s="216" t="s">
        <v>1220</v>
      </c>
      <c r="C87" s="216" t="s">
        <v>1220</v>
      </c>
      <c r="D87" s="216" t="s">
        <v>1220</v>
      </c>
      <c r="E87" s="216" t="s">
        <v>1220</v>
      </c>
      <c r="F87" s="216" t="s">
        <v>1220</v>
      </c>
      <c r="G87" s="216" t="s">
        <v>1220</v>
      </c>
    </row>
    <row r="88" spans="1:7" ht="18.75">
      <c r="A88" s="216" t="s">
        <v>225</v>
      </c>
      <c r="B88" s="216" t="s">
        <v>1220</v>
      </c>
      <c r="C88" s="216" t="s">
        <v>1220</v>
      </c>
      <c r="D88" s="216" t="s">
        <v>1220</v>
      </c>
      <c r="E88" s="216" t="s">
        <v>1220</v>
      </c>
      <c r="F88" s="216" t="s">
        <v>1220</v>
      </c>
      <c r="G88" s="216" t="s">
        <v>1220</v>
      </c>
    </row>
    <row r="89" spans="1:7" ht="18.75">
      <c r="A89" s="216" t="s">
        <v>227</v>
      </c>
      <c r="B89" s="216" t="s">
        <v>1220</v>
      </c>
      <c r="C89" s="216" t="s">
        <v>1220</v>
      </c>
      <c r="D89" s="216" t="s">
        <v>1220</v>
      </c>
      <c r="E89" s="216" t="s">
        <v>1220</v>
      </c>
      <c r="F89" s="216" t="s">
        <v>1220</v>
      </c>
      <c r="G89" s="216" t="s">
        <v>1220</v>
      </c>
    </row>
    <row r="90" spans="1:7" ht="18.75">
      <c r="A90" s="216" t="s">
        <v>229</v>
      </c>
      <c r="B90" s="216" t="s">
        <v>1220</v>
      </c>
      <c r="C90" s="216" t="s">
        <v>1220</v>
      </c>
      <c r="D90" s="216" t="s">
        <v>1220</v>
      </c>
      <c r="E90" s="216" t="s">
        <v>1220</v>
      </c>
      <c r="F90" s="216" t="s">
        <v>1220</v>
      </c>
      <c r="G90" s="216" t="s">
        <v>1220</v>
      </c>
    </row>
    <row r="91" spans="1:7" ht="18.75">
      <c r="A91" s="216" t="s">
        <v>231</v>
      </c>
      <c r="B91" s="216" t="s">
        <v>1220</v>
      </c>
      <c r="C91" s="216" t="s">
        <v>1220</v>
      </c>
      <c r="D91" s="216" t="s">
        <v>1220</v>
      </c>
      <c r="E91" s="216" t="s">
        <v>1220</v>
      </c>
      <c r="F91" s="216" t="s">
        <v>1220</v>
      </c>
      <c r="G91" s="216" t="s">
        <v>1220</v>
      </c>
    </row>
    <row r="92" spans="1:7" ht="18.75">
      <c r="A92" s="216" t="s">
        <v>233</v>
      </c>
      <c r="B92" s="216" t="s">
        <v>1220</v>
      </c>
      <c r="C92" s="216" t="s">
        <v>1220</v>
      </c>
      <c r="D92" s="216" t="s">
        <v>1220</v>
      </c>
      <c r="E92" s="216" t="s">
        <v>1220</v>
      </c>
      <c r="F92" s="216" t="s">
        <v>1220</v>
      </c>
      <c r="G92" s="216" t="s">
        <v>1220</v>
      </c>
    </row>
    <row r="93" spans="1:7" ht="18.75">
      <c r="A93" s="217" t="s">
        <v>68</v>
      </c>
      <c r="B93" s="217" t="s">
        <v>1220</v>
      </c>
      <c r="C93" s="217" t="s">
        <v>1220</v>
      </c>
      <c r="D93" s="217" t="s">
        <v>1220</v>
      </c>
      <c r="E93" s="217" t="s">
        <v>1220</v>
      </c>
      <c r="F93" s="217" t="s">
        <v>1220</v>
      </c>
      <c r="G93" s="217" t="s">
        <v>1220</v>
      </c>
    </row>
    <row r="94" spans="1:7" ht="18.75">
      <c r="A94" s="216" t="s">
        <v>68</v>
      </c>
      <c r="B94" s="216" t="s">
        <v>1220</v>
      </c>
      <c r="C94" s="216" t="s">
        <v>1220</v>
      </c>
      <c r="D94" s="216" t="s">
        <v>1220</v>
      </c>
      <c r="E94" s="216" t="s">
        <v>1220</v>
      </c>
      <c r="F94" s="216" t="s">
        <v>1220</v>
      </c>
      <c r="G94" s="216" t="s">
        <v>1220</v>
      </c>
    </row>
    <row r="95" spans="1:7" ht="18.75">
      <c r="A95" s="216" t="s">
        <v>236</v>
      </c>
      <c r="B95" s="216" t="s">
        <v>1220</v>
      </c>
      <c r="C95" s="216" t="s">
        <v>1220</v>
      </c>
      <c r="D95" s="216" t="s">
        <v>1220</v>
      </c>
      <c r="E95" s="216" t="s">
        <v>1220</v>
      </c>
      <c r="F95" s="216" t="s">
        <v>1220</v>
      </c>
      <c r="G95" s="216" t="s">
        <v>1220</v>
      </c>
    </row>
    <row r="96" spans="1:7" ht="18.75">
      <c r="A96" s="216" t="s">
        <v>238</v>
      </c>
      <c r="B96" s="216" t="s">
        <v>1220</v>
      </c>
      <c r="C96" s="216" t="s">
        <v>1220</v>
      </c>
      <c r="D96" s="216" t="s">
        <v>1220</v>
      </c>
      <c r="E96" s="216" t="s">
        <v>1220</v>
      </c>
      <c r="F96" s="216" t="s">
        <v>1220</v>
      </c>
      <c r="G96" s="216" t="s">
        <v>1220</v>
      </c>
    </row>
    <row r="97" spans="1:7" ht="18.75">
      <c r="A97" s="216" t="s">
        <v>240</v>
      </c>
      <c r="B97" s="216" t="s">
        <v>1220</v>
      </c>
      <c r="C97" s="216" t="s">
        <v>1220</v>
      </c>
      <c r="D97" s="216" t="s">
        <v>1220</v>
      </c>
      <c r="E97" s="216" t="s">
        <v>1220</v>
      </c>
      <c r="F97" s="216" t="s">
        <v>1220</v>
      </c>
      <c r="G97" s="216" t="s">
        <v>1220</v>
      </c>
    </row>
    <row r="98" spans="1:7" ht="18.75">
      <c r="A98" s="216" t="s">
        <v>242</v>
      </c>
      <c r="B98" s="216" t="s">
        <v>1220</v>
      </c>
      <c r="C98" s="216" t="s">
        <v>1220</v>
      </c>
      <c r="D98" s="216" t="s">
        <v>1220</v>
      </c>
      <c r="E98" s="216" t="s">
        <v>1220</v>
      </c>
      <c r="F98" s="216" t="s">
        <v>1220</v>
      </c>
      <c r="G98" s="216" t="s">
        <v>1220</v>
      </c>
    </row>
    <row r="99" spans="1:7" ht="18.75">
      <c r="A99" s="218" t="s">
        <v>244</v>
      </c>
      <c r="B99" s="218" t="s">
        <v>1220</v>
      </c>
      <c r="C99" s="218" t="s">
        <v>1220</v>
      </c>
      <c r="D99" s="218" t="s">
        <v>1220</v>
      </c>
      <c r="E99" s="218" t="s">
        <v>1220</v>
      </c>
      <c r="F99" s="218" t="s">
        <v>1220</v>
      </c>
      <c r="G99" s="218" t="s">
        <v>1220</v>
      </c>
    </row>
    <row r="100" spans="1:7" ht="18.75">
      <c r="A100" s="385" t="s">
        <v>773</v>
      </c>
      <c r="B100" s="385"/>
      <c r="C100" s="385"/>
      <c r="D100" s="385"/>
      <c r="E100" s="385"/>
      <c r="F100" s="385"/>
      <c r="G100" s="385"/>
    </row>
    <row r="101" spans="1:7" ht="18.75">
      <c r="A101" s="216" t="s">
        <v>1220</v>
      </c>
      <c r="B101" s="216" t="s">
        <v>1220</v>
      </c>
      <c r="C101" s="216" t="s">
        <v>1220</v>
      </c>
      <c r="D101" s="216" t="s">
        <v>1220</v>
      </c>
      <c r="E101" s="216" t="s">
        <v>1220</v>
      </c>
      <c r="F101" s="216" t="s">
        <v>1220</v>
      </c>
      <c r="G101" s="216" t="s">
        <v>1220</v>
      </c>
    </row>
    <row r="102" spans="1:7" ht="18.75">
      <c r="A102" s="216" t="s">
        <v>1220</v>
      </c>
      <c r="B102" s="216" t="s">
        <v>1220</v>
      </c>
      <c r="C102" s="216" t="s">
        <v>1220</v>
      </c>
      <c r="D102" s="216" t="s">
        <v>1220</v>
      </c>
      <c r="E102" s="216" t="s">
        <v>1220</v>
      </c>
      <c r="F102" s="216" t="s">
        <v>1220</v>
      </c>
      <c r="G102" s="216" t="s">
        <v>1220</v>
      </c>
    </row>
    <row r="103" spans="1:7" ht="18.75">
      <c r="A103" s="216" t="s">
        <v>1220</v>
      </c>
      <c r="B103" s="216" t="s">
        <v>1220</v>
      </c>
      <c r="C103" s="216" t="s">
        <v>1220</v>
      </c>
      <c r="D103" s="216" t="s">
        <v>1220</v>
      </c>
      <c r="E103" s="216" t="s">
        <v>1220</v>
      </c>
      <c r="F103" s="216" t="s">
        <v>1220</v>
      </c>
      <c r="G103" s="216" t="s">
        <v>1220</v>
      </c>
    </row>
    <row r="104" spans="1:7" ht="18.75">
      <c r="A104" s="216" t="s">
        <v>1220</v>
      </c>
      <c r="B104" s="216" t="s">
        <v>1220</v>
      </c>
      <c r="C104" s="216" t="s">
        <v>1220</v>
      </c>
      <c r="D104" s="216" t="s">
        <v>1220</v>
      </c>
      <c r="E104" s="216" t="s">
        <v>1220</v>
      </c>
      <c r="F104" s="216" t="s">
        <v>1220</v>
      </c>
      <c r="G104" s="216" t="s">
        <v>1220</v>
      </c>
    </row>
    <row r="105" spans="1:7" ht="18.75">
      <c r="A105" s="216" t="s">
        <v>1220</v>
      </c>
      <c r="B105" s="216" t="s">
        <v>1220</v>
      </c>
      <c r="C105" s="216" t="s">
        <v>1220</v>
      </c>
      <c r="D105" s="216" t="s">
        <v>1220</v>
      </c>
      <c r="E105" s="216" t="s">
        <v>1220</v>
      </c>
      <c r="F105" s="216" t="s">
        <v>1220</v>
      </c>
      <c r="G105" s="216" t="s">
        <v>1220</v>
      </c>
    </row>
    <row r="106" spans="1:7" ht="18.75">
      <c r="A106" s="216" t="s">
        <v>1220</v>
      </c>
      <c r="B106" s="216" t="s">
        <v>1220</v>
      </c>
      <c r="C106" s="216" t="s">
        <v>1220</v>
      </c>
      <c r="D106" s="216" t="s">
        <v>1220</v>
      </c>
      <c r="E106" s="216" t="s">
        <v>1220</v>
      </c>
      <c r="F106" s="216" t="s">
        <v>1220</v>
      </c>
      <c r="G106" s="216" t="s">
        <v>1220</v>
      </c>
    </row>
    <row r="107" spans="1:7" ht="18.75">
      <c r="A107" s="216" t="s">
        <v>1220</v>
      </c>
      <c r="B107" s="216" t="s">
        <v>1220</v>
      </c>
      <c r="C107" s="216" t="s">
        <v>1220</v>
      </c>
      <c r="D107" s="216" t="s">
        <v>1220</v>
      </c>
      <c r="E107" s="216" t="s">
        <v>1220</v>
      </c>
      <c r="F107" s="216" t="s">
        <v>1220</v>
      </c>
      <c r="G107" s="216" t="s">
        <v>1220</v>
      </c>
    </row>
    <row r="108" spans="1:7" ht="18.75">
      <c r="A108" s="216" t="s">
        <v>1220</v>
      </c>
      <c r="B108" s="216" t="s">
        <v>1220</v>
      </c>
      <c r="C108" s="216" t="s">
        <v>1220</v>
      </c>
      <c r="D108" s="216" t="s">
        <v>1220</v>
      </c>
      <c r="E108" s="216" t="s">
        <v>1220</v>
      </c>
      <c r="F108" s="216" t="s">
        <v>1220</v>
      </c>
      <c r="G108" s="216" t="s">
        <v>1220</v>
      </c>
    </row>
    <row r="109" spans="1:7" ht="18.75">
      <c r="A109" s="216" t="s">
        <v>1220</v>
      </c>
      <c r="B109" s="216" t="s">
        <v>1220</v>
      </c>
      <c r="C109" s="216" t="s">
        <v>1220</v>
      </c>
      <c r="D109" s="216" t="s">
        <v>1220</v>
      </c>
      <c r="E109" s="216" t="s">
        <v>1220</v>
      </c>
      <c r="F109" s="216" t="s">
        <v>1220</v>
      </c>
      <c r="G109" s="216" t="s">
        <v>1220</v>
      </c>
    </row>
    <row r="110" spans="1:7" ht="18.75">
      <c r="A110" s="216" t="s">
        <v>1220</v>
      </c>
      <c r="B110" s="216" t="s">
        <v>1220</v>
      </c>
      <c r="C110" s="216" t="s">
        <v>1220</v>
      </c>
      <c r="D110" s="216" t="s">
        <v>1220</v>
      </c>
      <c r="E110" s="216" t="s">
        <v>1220</v>
      </c>
      <c r="F110" s="216" t="s">
        <v>1220</v>
      </c>
      <c r="G110" s="216" t="s">
        <v>1220</v>
      </c>
    </row>
    <row r="111" spans="1:7" ht="18.75">
      <c r="A111" s="216" t="s">
        <v>1220</v>
      </c>
      <c r="B111" s="216" t="s">
        <v>1220</v>
      </c>
      <c r="C111" s="216" t="s">
        <v>1220</v>
      </c>
      <c r="D111" s="216" t="s">
        <v>1220</v>
      </c>
      <c r="E111" s="216" t="s">
        <v>1220</v>
      </c>
      <c r="F111" s="216" t="s">
        <v>1220</v>
      </c>
      <c r="G111" s="216" t="s">
        <v>1220</v>
      </c>
    </row>
    <row r="112" spans="1:7" ht="18.75">
      <c r="A112" s="216" t="s">
        <v>1220</v>
      </c>
      <c r="B112" s="216" t="s">
        <v>1220</v>
      </c>
      <c r="C112" s="216" t="s">
        <v>1220</v>
      </c>
      <c r="D112" s="216" t="s">
        <v>1220</v>
      </c>
      <c r="E112" s="216" t="s">
        <v>1220</v>
      </c>
      <c r="F112" s="216" t="s">
        <v>1220</v>
      </c>
      <c r="G112" s="216" t="s">
        <v>1220</v>
      </c>
    </row>
    <row r="113" spans="1:7" ht="18.75">
      <c r="A113" s="216" t="s">
        <v>1220</v>
      </c>
      <c r="B113" s="216" t="s">
        <v>1220</v>
      </c>
      <c r="C113" s="216" t="s">
        <v>1220</v>
      </c>
      <c r="D113" s="216" t="s">
        <v>1220</v>
      </c>
      <c r="E113" s="216" t="s">
        <v>1220</v>
      </c>
      <c r="F113" s="216" t="s">
        <v>1220</v>
      </c>
      <c r="G113" s="216" t="s">
        <v>1220</v>
      </c>
    </row>
    <row r="114" spans="1:7" ht="18.75">
      <c r="A114" s="216" t="s">
        <v>1220</v>
      </c>
      <c r="B114" s="216" t="s">
        <v>1220</v>
      </c>
      <c r="C114" s="216" t="s">
        <v>1220</v>
      </c>
      <c r="D114" s="216" t="s">
        <v>1220</v>
      </c>
      <c r="E114" s="216" t="s">
        <v>1220</v>
      </c>
      <c r="F114" s="216" t="s">
        <v>1220</v>
      </c>
      <c r="G114" s="216" t="s">
        <v>1220</v>
      </c>
    </row>
    <row r="115" spans="1:7" ht="18.75">
      <c r="A115" s="216" t="s">
        <v>1220</v>
      </c>
      <c r="B115" s="216" t="s">
        <v>1220</v>
      </c>
      <c r="C115" s="216" t="s">
        <v>1220</v>
      </c>
      <c r="D115" s="216" t="s">
        <v>1220</v>
      </c>
      <c r="E115" s="216" t="s">
        <v>1220</v>
      </c>
      <c r="F115" s="216" t="s">
        <v>1220</v>
      </c>
      <c r="G115" s="216" t="s">
        <v>1220</v>
      </c>
    </row>
    <row r="116" spans="1:7" ht="18.75">
      <c r="A116" s="216" t="s">
        <v>1220</v>
      </c>
      <c r="B116" s="216" t="s">
        <v>1220</v>
      </c>
      <c r="C116" s="216" t="s">
        <v>1220</v>
      </c>
      <c r="D116" s="216" t="s">
        <v>1220</v>
      </c>
      <c r="E116" s="216" t="s">
        <v>1220</v>
      </c>
      <c r="F116" s="216" t="s">
        <v>1220</v>
      </c>
      <c r="G116" s="216" t="s">
        <v>1220</v>
      </c>
    </row>
    <row r="117" spans="1:7" ht="18.75">
      <c r="A117" s="216" t="s">
        <v>1220</v>
      </c>
      <c r="B117" s="216" t="s">
        <v>1220</v>
      </c>
      <c r="C117" s="216" t="s">
        <v>1220</v>
      </c>
      <c r="D117" s="216" t="s">
        <v>1220</v>
      </c>
      <c r="E117" s="216" t="s">
        <v>1220</v>
      </c>
      <c r="F117" s="216" t="s">
        <v>1220</v>
      </c>
      <c r="G117" s="216" t="s">
        <v>1220</v>
      </c>
    </row>
    <row r="118" spans="1:7" ht="18.75">
      <c r="A118" s="216" t="s">
        <v>1220</v>
      </c>
      <c r="B118" s="216" t="s">
        <v>1220</v>
      </c>
      <c r="C118" s="216" t="s">
        <v>1220</v>
      </c>
      <c r="D118" s="216" t="s">
        <v>1220</v>
      </c>
      <c r="E118" s="216" t="s">
        <v>1220</v>
      </c>
      <c r="F118" s="216" t="s">
        <v>1220</v>
      </c>
      <c r="G118" s="216" t="s">
        <v>1220</v>
      </c>
    </row>
    <row r="119" spans="1:7" ht="18.75">
      <c r="A119" s="216" t="s">
        <v>1220</v>
      </c>
      <c r="B119" s="216" t="s">
        <v>1220</v>
      </c>
      <c r="C119" s="216" t="s">
        <v>1220</v>
      </c>
      <c r="D119" s="216" t="s">
        <v>1220</v>
      </c>
      <c r="E119" s="216" t="s">
        <v>1220</v>
      </c>
      <c r="F119" s="216" t="s">
        <v>1220</v>
      </c>
      <c r="G119" s="216" t="s">
        <v>1220</v>
      </c>
    </row>
    <row r="120" spans="1:7" ht="18.75">
      <c r="A120" s="216" t="s">
        <v>1220</v>
      </c>
      <c r="B120" s="216" t="s">
        <v>1220</v>
      </c>
      <c r="C120" s="216" t="s">
        <v>1220</v>
      </c>
      <c r="D120" s="216" t="s">
        <v>1220</v>
      </c>
      <c r="E120" s="216" t="s">
        <v>1220</v>
      </c>
      <c r="F120" s="216" t="s">
        <v>1220</v>
      </c>
      <c r="G120" s="216" t="s">
        <v>1220</v>
      </c>
    </row>
    <row r="121" spans="1:7" ht="18.75">
      <c r="A121" s="216" t="s">
        <v>1220</v>
      </c>
      <c r="B121" s="216" t="s">
        <v>1220</v>
      </c>
      <c r="C121" s="216" t="s">
        <v>1220</v>
      </c>
      <c r="D121" s="216" t="s">
        <v>1220</v>
      </c>
      <c r="E121" s="216" t="s">
        <v>1220</v>
      </c>
      <c r="F121" s="216" t="s">
        <v>1220</v>
      </c>
      <c r="G121" s="216" t="s">
        <v>1220</v>
      </c>
    </row>
    <row r="122" spans="1:7" ht="18.75">
      <c r="A122" s="216" t="s">
        <v>1220</v>
      </c>
      <c r="B122" s="216" t="s">
        <v>1220</v>
      </c>
      <c r="C122" s="216" t="s">
        <v>1220</v>
      </c>
      <c r="D122" s="216" t="s">
        <v>1220</v>
      </c>
      <c r="E122" s="216" t="s">
        <v>1220</v>
      </c>
      <c r="F122" s="216" t="s">
        <v>1220</v>
      </c>
      <c r="G122" s="216" t="s">
        <v>1220</v>
      </c>
    </row>
    <row r="123" spans="1:7" ht="18.75">
      <c r="A123" s="216" t="s">
        <v>1220</v>
      </c>
      <c r="B123" s="216" t="s">
        <v>1220</v>
      </c>
      <c r="C123" s="216" t="s">
        <v>1220</v>
      </c>
      <c r="D123" s="216" t="s">
        <v>1220</v>
      </c>
      <c r="E123" s="216" t="s">
        <v>1220</v>
      </c>
      <c r="F123" s="216" t="s">
        <v>1220</v>
      </c>
      <c r="G123" s="216" t="s">
        <v>1220</v>
      </c>
    </row>
    <row r="124" spans="1:7" ht="18.75">
      <c r="A124" s="216" t="s">
        <v>1220</v>
      </c>
      <c r="B124" s="216" t="s">
        <v>1220</v>
      </c>
      <c r="C124" s="216" t="s">
        <v>1220</v>
      </c>
      <c r="D124" s="216" t="s">
        <v>1220</v>
      </c>
      <c r="E124" s="216" t="s">
        <v>1220</v>
      </c>
      <c r="F124" s="216" t="s">
        <v>1220</v>
      </c>
      <c r="G124" s="216" t="s">
        <v>1220</v>
      </c>
    </row>
    <row r="125" spans="1:7" ht="18.75">
      <c r="A125" s="216" t="s">
        <v>1220</v>
      </c>
      <c r="B125" s="216" t="s">
        <v>1220</v>
      </c>
      <c r="C125" s="216" t="s">
        <v>1220</v>
      </c>
      <c r="D125" s="216" t="s">
        <v>1220</v>
      </c>
      <c r="E125" s="216" t="s">
        <v>1220</v>
      </c>
      <c r="F125" s="216" t="s">
        <v>1220</v>
      </c>
      <c r="G125" s="216" t="s">
        <v>1220</v>
      </c>
    </row>
  </sheetData>
  <mergeCells count="6">
    <mergeCell ref="A100:G100"/>
    <mergeCell ref="A4:G4"/>
    <mergeCell ref="A6:A7"/>
    <mergeCell ref="B6:E6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F16"/>
  <sheetViews>
    <sheetView workbookViewId="0"/>
  </sheetViews>
  <sheetFormatPr baseColWidth="10" defaultColWidth="11.42578125" defaultRowHeight="16.5"/>
  <cols>
    <col min="1" max="4" width="11.42578125" style="122"/>
    <col min="5" max="5" width="15" style="122" customWidth="1"/>
    <col min="6" max="16384" width="11.42578125" style="122"/>
  </cols>
  <sheetData>
    <row r="1" spans="1:6" ht="20.25" thickTop="1">
      <c r="A1" s="204" t="s">
        <v>3</v>
      </c>
      <c r="B1" s="206"/>
      <c r="C1" s="206"/>
      <c r="D1" s="206"/>
      <c r="E1" s="206"/>
    </row>
    <row r="2" spans="1:6" ht="37.5" customHeight="1">
      <c r="A2" s="328" t="s">
        <v>29</v>
      </c>
      <c r="B2" s="328"/>
      <c r="C2" s="328"/>
      <c r="D2" s="328"/>
      <c r="E2" s="328"/>
    </row>
    <row r="3" spans="1:6" ht="3" customHeight="1" thickBot="1">
      <c r="A3" s="329"/>
      <c r="B3" s="329"/>
      <c r="C3" s="329"/>
      <c r="D3" s="329"/>
      <c r="E3" s="329"/>
    </row>
    <row r="4" spans="1:6" ht="57" thickBot="1">
      <c r="A4" s="295" t="s">
        <v>22</v>
      </c>
      <c r="B4" s="295" t="s">
        <v>30</v>
      </c>
      <c r="C4" s="295" t="s">
        <v>31</v>
      </c>
      <c r="D4" s="295" t="s">
        <v>32</v>
      </c>
      <c r="E4" s="295" t="s">
        <v>33</v>
      </c>
      <c r="F4" s="140"/>
    </row>
    <row r="5" spans="1:6" ht="5.25" customHeight="1">
      <c r="A5" s="155"/>
      <c r="B5" s="155"/>
      <c r="C5" s="155"/>
      <c r="D5" s="155"/>
      <c r="E5" s="155"/>
      <c r="F5" s="140"/>
    </row>
    <row r="6" spans="1:6" ht="18.75">
      <c r="A6" s="156">
        <v>1950</v>
      </c>
      <c r="B6" s="156">
        <v>42.9</v>
      </c>
      <c r="C6" s="156">
        <v>54.2</v>
      </c>
      <c r="D6" s="156">
        <v>2.9</v>
      </c>
      <c r="E6" s="157">
        <v>85</v>
      </c>
    </row>
    <row r="7" spans="1:6" ht="18.75">
      <c r="A7" s="156">
        <v>1963</v>
      </c>
      <c r="B7" s="156">
        <v>47.6</v>
      </c>
      <c r="C7" s="156">
        <v>49.2</v>
      </c>
      <c r="D7" s="156">
        <v>3.2</v>
      </c>
      <c r="E7" s="157">
        <v>103</v>
      </c>
    </row>
    <row r="8" spans="1:6" ht="18.75">
      <c r="A8" s="156">
        <v>1973</v>
      </c>
      <c r="B8" s="156">
        <v>44.1</v>
      </c>
      <c r="C8" s="156">
        <v>52.4</v>
      </c>
      <c r="D8" s="156">
        <v>3.5</v>
      </c>
      <c r="E8" s="157">
        <v>91</v>
      </c>
    </row>
    <row r="9" spans="1:6" ht="18.75">
      <c r="A9" s="156">
        <v>1984</v>
      </c>
      <c r="B9" s="156">
        <v>36.6</v>
      </c>
      <c r="C9" s="156">
        <v>58.9</v>
      </c>
      <c r="D9" s="156">
        <v>4.5</v>
      </c>
      <c r="E9" s="157">
        <v>70</v>
      </c>
    </row>
    <row r="10" spans="1:6" ht="18.75">
      <c r="A10" s="156">
        <v>2000</v>
      </c>
      <c r="B10" s="156">
        <v>31.9</v>
      </c>
      <c r="C10" s="156">
        <v>62.5</v>
      </c>
      <c r="D10" s="156">
        <v>5.6</v>
      </c>
      <c r="E10" s="157">
        <v>60</v>
      </c>
    </row>
    <row r="11" spans="1:6" ht="18.75">
      <c r="A11" s="156">
        <v>2011</v>
      </c>
      <c r="B11" s="158">
        <v>24.824732164152699</v>
      </c>
      <c r="C11" s="158">
        <v>67.929182449179422</v>
      </c>
      <c r="D11" s="318">
        <v>7.3</v>
      </c>
      <c r="E11" s="159">
        <v>47</v>
      </c>
    </row>
    <row r="12" spans="1:6" ht="18.75">
      <c r="A12" s="292">
        <v>2022</v>
      </c>
      <c r="B12" s="291">
        <v>20.839372451155256</v>
      </c>
      <c r="C12" s="293">
        <v>69.141336014434003</v>
      </c>
      <c r="D12" s="291">
        <v>10.119291534410729</v>
      </c>
      <c r="E12" s="165">
        <v>45</v>
      </c>
    </row>
    <row r="13" spans="1:6" ht="39" customHeight="1">
      <c r="A13" s="331" t="s">
        <v>1226</v>
      </c>
      <c r="B13" s="331"/>
      <c r="C13" s="331"/>
      <c r="D13" s="331"/>
      <c r="E13" s="331"/>
    </row>
    <row r="14" spans="1:6" ht="31.5" customHeight="1">
      <c r="A14" s="332" t="s">
        <v>1235</v>
      </c>
      <c r="B14" s="332"/>
      <c r="C14" s="332"/>
      <c r="D14" s="332"/>
      <c r="E14" s="332"/>
    </row>
    <row r="15" spans="1:6" ht="19.5" customHeight="1">
      <c r="A15" s="330"/>
      <c r="B15" s="330"/>
      <c r="C15" s="330"/>
      <c r="D15" s="330"/>
      <c r="E15" s="330"/>
    </row>
    <row r="16" spans="1:6" ht="19.5" customHeight="1">
      <c r="A16" s="330"/>
      <c r="B16" s="330"/>
      <c r="C16" s="330"/>
      <c r="D16" s="330"/>
      <c r="E16" s="330"/>
    </row>
  </sheetData>
  <mergeCells count="5">
    <mergeCell ref="A2:E2"/>
    <mergeCell ref="A3:E3"/>
    <mergeCell ref="A15:E16"/>
    <mergeCell ref="A13:E13"/>
    <mergeCell ref="A14:E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6"/>
  <sheetViews>
    <sheetView zoomScaleNormal="100" workbookViewId="0"/>
  </sheetViews>
  <sheetFormatPr baseColWidth="10" defaultColWidth="11.42578125" defaultRowHeight="16.5"/>
  <cols>
    <col min="1" max="4" width="11.42578125" style="122"/>
    <col min="5" max="5" width="12.7109375" style="122" customWidth="1"/>
    <col min="6" max="6" width="14.7109375" style="122" customWidth="1"/>
    <col min="7" max="16384" width="11.42578125" style="122"/>
  </cols>
  <sheetData>
    <row r="1" spans="1:6" ht="20.25" thickTop="1">
      <c r="A1" s="204" t="s">
        <v>5</v>
      </c>
      <c r="B1" s="204"/>
      <c r="C1" s="205"/>
      <c r="D1" s="205"/>
      <c r="E1" s="205"/>
      <c r="F1" s="205"/>
    </row>
    <row r="2" spans="1:6" ht="43.5" customHeight="1">
      <c r="A2" s="328" t="s">
        <v>34</v>
      </c>
      <c r="B2" s="333"/>
      <c r="C2" s="333"/>
      <c r="D2" s="333"/>
      <c r="E2" s="333"/>
      <c r="F2" s="333"/>
    </row>
    <row r="3" spans="1:6" ht="3.75" customHeight="1" thickBot="1">
      <c r="A3" s="329"/>
      <c r="B3" s="329"/>
      <c r="C3" s="329"/>
      <c r="D3" s="329"/>
      <c r="E3" s="329"/>
      <c r="F3" s="329"/>
    </row>
    <row r="4" spans="1:6" ht="46.5" customHeight="1" thickBot="1">
      <c r="A4" s="210" t="s">
        <v>35</v>
      </c>
      <c r="B4" s="210" t="s">
        <v>36</v>
      </c>
      <c r="C4" s="210" t="s">
        <v>24</v>
      </c>
      <c r="D4" s="210" t="s">
        <v>25</v>
      </c>
      <c r="E4" s="210" t="s">
        <v>37</v>
      </c>
      <c r="F4" s="210" t="s">
        <v>38</v>
      </c>
    </row>
    <row r="5" spans="1:6" ht="3.75" customHeight="1">
      <c r="A5" s="155"/>
      <c r="B5" s="155"/>
      <c r="C5" s="155"/>
      <c r="D5" s="155"/>
      <c r="E5" s="155"/>
      <c r="F5" s="155"/>
    </row>
    <row r="6" spans="1:6" ht="18.75">
      <c r="A6" s="174" t="s">
        <v>36</v>
      </c>
      <c r="B6" s="176">
        <v>5044197</v>
      </c>
      <c r="C6" s="176">
        <v>2511844</v>
      </c>
      <c r="D6" s="176">
        <v>2532353</v>
      </c>
      <c r="E6" s="288">
        <v>100.00000000000001</v>
      </c>
      <c r="F6" s="192">
        <v>99.190120808591857</v>
      </c>
    </row>
    <row r="7" spans="1:6" ht="18.75">
      <c r="A7" s="163" t="s">
        <v>39</v>
      </c>
      <c r="B7" s="289">
        <v>308752</v>
      </c>
      <c r="C7" s="289">
        <v>151508</v>
      </c>
      <c r="D7" s="289">
        <v>157244</v>
      </c>
      <c r="E7" s="158">
        <v>6.1</v>
      </c>
      <c r="F7" s="159">
        <v>96</v>
      </c>
    </row>
    <row r="8" spans="1:6" ht="18.75">
      <c r="A8" s="163" t="s">
        <v>40</v>
      </c>
      <c r="B8" s="289">
        <v>362925</v>
      </c>
      <c r="C8" s="289">
        <v>179592</v>
      </c>
      <c r="D8" s="289">
        <v>183333</v>
      </c>
      <c r="E8" s="158">
        <v>7.2</v>
      </c>
      <c r="F8" s="159">
        <v>98</v>
      </c>
    </row>
    <row r="9" spans="1:6" ht="18.75">
      <c r="A9" s="163" t="s">
        <v>41</v>
      </c>
      <c r="B9" s="289">
        <v>379502</v>
      </c>
      <c r="C9" s="289">
        <v>193761</v>
      </c>
      <c r="D9" s="289">
        <v>185741</v>
      </c>
      <c r="E9" s="158">
        <v>7.5</v>
      </c>
      <c r="F9" s="159">
        <v>104</v>
      </c>
    </row>
    <row r="10" spans="1:6" ht="18.75">
      <c r="A10" s="163" t="s">
        <v>42</v>
      </c>
      <c r="B10" s="289">
        <v>375567</v>
      </c>
      <c r="C10" s="289">
        <v>190405</v>
      </c>
      <c r="D10" s="289">
        <v>185162</v>
      </c>
      <c r="E10" s="158">
        <v>7.4</v>
      </c>
      <c r="F10" s="159">
        <v>103</v>
      </c>
    </row>
    <row r="11" spans="1:6" ht="18.75">
      <c r="A11" s="163" t="s">
        <v>43</v>
      </c>
      <c r="B11" s="289">
        <v>400686</v>
      </c>
      <c r="C11" s="289">
        <v>203374</v>
      </c>
      <c r="D11" s="289">
        <v>197312</v>
      </c>
      <c r="E11" s="158">
        <v>8</v>
      </c>
      <c r="F11" s="159">
        <v>103</v>
      </c>
    </row>
    <row r="12" spans="1:6" ht="18.75">
      <c r="A12" s="163" t="s">
        <v>44</v>
      </c>
      <c r="B12" s="289">
        <v>426464</v>
      </c>
      <c r="C12" s="289">
        <v>216073</v>
      </c>
      <c r="D12" s="289">
        <v>210391</v>
      </c>
      <c r="E12" s="158">
        <v>8.5</v>
      </c>
      <c r="F12" s="159">
        <v>103</v>
      </c>
    </row>
    <row r="13" spans="1:6" ht="18.75">
      <c r="A13" s="163" t="s">
        <v>45</v>
      </c>
      <c r="B13" s="289">
        <v>432519</v>
      </c>
      <c r="C13" s="289">
        <v>218885</v>
      </c>
      <c r="D13" s="289">
        <v>213634</v>
      </c>
      <c r="E13" s="158">
        <v>8.6</v>
      </c>
      <c r="F13" s="159">
        <v>102</v>
      </c>
    </row>
    <row r="14" spans="1:6" ht="18.75">
      <c r="A14" s="163" t="s">
        <v>46</v>
      </c>
      <c r="B14" s="289">
        <v>414515</v>
      </c>
      <c r="C14" s="289">
        <v>207959</v>
      </c>
      <c r="D14" s="289">
        <v>206556</v>
      </c>
      <c r="E14" s="158">
        <v>8.1999999999999993</v>
      </c>
      <c r="F14" s="159">
        <v>101</v>
      </c>
    </row>
    <row r="15" spans="1:6" ht="18.75">
      <c r="A15" s="163" t="s">
        <v>47</v>
      </c>
      <c r="B15" s="289">
        <v>354153</v>
      </c>
      <c r="C15" s="289">
        <v>176480</v>
      </c>
      <c r="D15" s="289">
        <v>177673</v>
      </c>
      <c r="E15" s="158">
        <v>7</v>
      </c>
      <c r="F15" s="159">
        <v>99</v>
      </c>
    </row>
    <row r="16" spans="1:6" ht="18.75">
      <c r="A16" s="163" t="s">
        <v>48</v>
      </c>
      <c r="B16" s="289">
        <v>291259</v>
      </c>
      <c r="C16" s="289">
        <v>144944</v>
      </c>
      <c r="D16" s="289">
        <v>146315</v>
      </c>
      <c r="E16" s="158">
        <v>5.8</v>
      </c>
      <c r="F16" s="159">
        <v>99</v>
      </c>
    </row>
    <row r="17" spans="1:6" ht="18.75">
      <c r="A17" s="163" t="s">
        <v>49</v>
      </c>
      <c r="B17" s="289">
        <v>277032</v>
      </c>
      <c r="C17" s="289">
        <v>137092</v>
      </c>
      <c r="D17" s="289">
        <v>139940</v>
      </c>
      <c r="E17" s="158">
        <v>5.5</v>
      </c>
      <c r="F17" s="159">
        <v>98</v>
      </c>
    </row>
    <row r="18" spans="1:6" ht="18.75">
      <c r="A18" s="163" t="s">
        <v>50</v>
      </c>
      <c r="B18" s="289">
        <v>273868</v>
      </c>
      <c r="C18" s="289">
        <v>135177</v>
      </c>
      <c r="D18" s="289">
        <v>138691</v>
      </c>
      <c r="E18" s="158">
        <v>5.4</v>
      </c>
      <c r="F18" s="159">
        <v>97</v>
      </c>
    </row>
    <row r="19" spans="1:6" ht="18.75">
      <c r="A19" s="163" t="s">
        <v>51</v>
      </c>
      <c r="B19" s="289">
        <v>236518</v>
      </c>
      <c r="C19" s="289">
        <v>116191</v>
      </c>
      <c r="D19" s="289">
        <v>120327</v>
      </c>
      <c r="E19" s="158">
        <v>4.7</v>
      </c>
      <c r="F19" s="159">
        <v>97</v>
      </c>
    </row>
    <row r="20" spans="1:6" ht="18.75">
      <c r="A20" s="163" t="s">
        <v>52</v>
      </c>
      <c r="B20" s="289">
        <v>184077</v>
      </c>
      <c r="C20" s="289">
        <v>89566</v>
      </c>
      <c r="D20" s="289">
        <v>94511</v>
      </c>
      <c r="E20" s="158">
        <v>3.6</v>
      </c>
      <c r="F20" s="159">
        <v>95</v>
      </c>
    </row>
    <row r="21" spans="1:6" ht="18.75">
      <c r="A21" s="163" t="s">
        <v>53</v>
      </c>
      <c r="B21" s="289">
        <v>129788</v>
      </c>
      <c r="C21" s="289">
        <v>62099</v>
      </c>
      <c r="D21" s="289">
        <v>67689</v>
      </c>
      <c r="E21" s="158">
        <v>2.6</v>
      </c>
      <c r="F21" s="159">
        <v>92</v>
      </c>
    </row>
    <row r="22" spans="1:6" ht="18.75">
      <c r="A22" s="163" t="s">
        <v>54</v>
      </c>
      <c r="B22" s="289">
        <v>88595</v>
      </c>
      <c r="C22" s="289">
        <v>41726</v>
      </c>
      <c r="D22" s="289">
        <v>46869</v>
      </c>
      <c r="E22" s="158">
        <v>1.8</v>
      </c>
      <c r="F22" s="159">
        <v>89</v>
      </c>
    </row>
    <row r="23" spans="1:6" ht="18.75">
      <c r="A23" s="163" t="s">
        <v>55</v>
      </c>
      <c r="B23" s="289">
        <v>56243</v>
      </c>
      <c r="C23" s="289">
        <v>25667</v>
      </c>
      <c r="D23" s="289">
        <v>30576</v>
      </c>
      <c r="E23" s="158">
        <v>1.1000000000000001</v>
      </c>
      <c r="F23" s="159">
        <v>84</v>
      </c>
    </row>
    <row r="24" spans="1:6" ht="18.75">
      <c r="A24" s="164" t="s">
        <v>56</v>
      </c>
      <c r="B24" s="290">
        <v>51734</v>
      </c>
      <c r="C24" s="290">
        <v>21345</v>
      </c>
      <c r="D24" s="290">
        <v>30389</v>
      </c>
      <c r="E24" s="291">
        <v>1</v>
      </c>
      <c r="F24" s="165">
        <v>70</v>
      </c>
    </row>
    <row r="25" spans="1:6" ht="18.75">
      <c r="A25" s="163" t="s">
        <v>57</v>
      </c>
      <c r="B25" s="139"/>
      <c r="C25" s="139"/>
      <c r="D25" s="139"/>
      <c r="E25" s="139"/>
      <c r="F25" s="139"/>
    </row>
    <row r="26" spans="1:6" ht="18.75">
      <c r="A26" s="319" t="s">
        <v>1236</v>
      </c>
      <c r="B26" s="139"/>
      <c r="C26" s="139"/>
      <c r="D26" s="139"/>
      <c r="E26" s="139"/>
      <c r="F26" s="139"/>
    </row>
  </sheetData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18"/>
  <sheetViews>
    <sheetView workbookViewId="0"/>
  </sheetViews>
  <sheetFormatPr baseColWidth="10" defaultColWidth="11.42578125" defaultRowHeight="16.5"/>
  <cols>
    <col min="1" max="3" width="11.42578125" style="122"/>
    <col min="4" max="4" width="19.28515625" style="122" customWidth="1"/>
    <col min="5" max="16384" width="11.42578125" style="122"/>
  </cols>
  <sheetData>
    <row r="1" spans="1:4" ht="20.25" thickTop="1">
      <c r="A1" s="204" t="s">
        <v>7</v>
      </c>
      <c r="B1" s="205"/>
      <c r="C1" s="205"/>
      <c r="D1" s="205"/>
    </row>
    <row r="2" spans="1:4" ht="35.25" customHeight="1">
      <c r="A2" s="328" t="s">
        <v>58</v>
      </c>
      <c r="B2" s="333"/>
      <c r="C2" s="333"/>
      <c r="D2" s="333"/>
    </row>
    <row r="3" spans="1:4" ht="6" customHeight="1" thickBot="1">
      <c r="A3" s="136"/>
      <c r="B3" s="133"/>
      <c r="C3" s="133"/>
      <c r="D3" s="133"/>
    </row>
    <row r="4" spans="1:4" ht="16.5" customHeight="1" thickBot="1">
      <c r="A4" s="335" t="s">
        <v>59</v>
      </c>
      <c r="B4" s="335" t="s">
        <v>36</v>
      </c>
      <c r="C4" s="336"/>
      <c r="D4" s="335" t="s">
        <v>60</v>
      </c>
    </row>
    <row r="5" spans="1:4" ht="14.25" customHeight="1" thickBot="1">
      <c r="A5" s="336"/>
      <c r="B5" s="210">
        <v>2011</v>
      </c>
      <c r="C5" s="210">
        <v>2022</v>
      </c>
      <c r="D5" s="336"/>
    </row>
    <row r="6" spans="1:4" ht="4.5" customHeight="1">
      <c r="A6" s="166"/>
      <c r="B6" s="155"/>
      <c r="C6" s="155"/>
      <c r="D6" s="166"/>
    </row>
    <row r="7" spans="1:4" ht="18.75">
      <c r="A7" s="174" t="s">
        <v>61</v>
      </c>
      <c r="B7" s="167">
        <v>4301712</v>
      </c>
      <c r="C7" s="167">
        <v>5044197</v>
      </c>
      <c r="D7" s="301">
        <v>1.45</v>
      </c>
    </row>
    <row r="8" spans="1:4" ht="4.5" customHeight="1">
      <c r="A8" s="163"/>
      <c r="B8" s="168"/>
      <c r="C8" s="168"/>
      <c r="D8" s="302"/>
    </row>
    <row r="9" spans="1:4" ht="18.75">
      <c r="A9" s="163" t="s">
        <v>62</v>
      </c>
      <c r="B9" s="168">
        <v>1404242</v>
      </c>
      <c r="C9" s="168">
        <v>1601167</v>
      </c>
      <c r="D9" s="302">
        <v>1.19</v>
      </c>
    </row>
    <row r="10" spans="1:4" ht="18.75">
      <c r="A10" s="163" t="s">
        <v>63</v>
      </c>
      <c r="B10" s="168">
        <v>848146</v>
      </c>
      <c r="C10" s="168">
        <v>1035464</v>
      </c>
      <c r="D10" s="302">
        <v>1.81</v>
      </c>
    </row>
    <row r="11" spans="1:4" ht="18.75">
      <c r="A11" s="163" t="s">
        <v>64</v>
      </c>
      <c r="B11" s="168">
        <v>490903</v>
      </c>
      <c r="C11" s="168">
        <v>545092</v>
      </c>
      <c r="D11" s="302">
        <v>0.95</v>
      </c>
    </row>
    <row r="12" spans="1:4" ht="18.75">
      <c r="A12" s="163" t="s">
        <v>65</v>
      </c>
      <c r="B12" s="168">
        <v>433677</v>
      </c>
      <c r="C12" s="168">
        <v>479117</v>
      </c>
      <c r="D12" s="302">
        <v>0.91</v>
      </c>
    </row>
    <row r="13" spans="1:4" ht="18.75">
      <c r="A13" s="163" t="s">
        <v>66</v>
      </c>
      <c r="B13" s="168">
        <v>326953</v>
      </c>
      <c r="C13" s="168">
        <v>412808</v>
      </c>
      <c r="D13" s="302">
        <v>2.12</v>
      </c>
    </row>
    <row r="14" spans="1:4" ht="18.75">
      <c r="A14" s="163" t="s">
        <v>67</v>
      </c>
      <c r="B14" s="168">
        <v>410929</v>
      </c>
      <c r="C14" s="168">
        <v>500166</v>
      </c>
      <c r="D14" s="302">
        <v>1.79</v>
      </c>
    </row>
    <row r="15" spans="1:4" ht="18.75">
      <c r="A15" s="164" t="s">
        <v>68</v>
      </c>
      <c r="B15" s="170">
        <v>386862</v>
      </c>
      <c r="C15" s="170">
        <v>470383</v>
      </c>
      <c r="D15" s="303">
        <v>1.78</v>
      </c>
    </row>
    <row r="16" spans="1:4" ht="18.75">
      <c r="A16" s="337" t="s">
        <v>69</v>
      </c>
      <c r="B16" s="338"/>
      <c r="C16" s="338"/>
      <c r="D16" s="338"/>
    </row>
    <row r="17" spans="1:4" ht="34.5" customHeight="1">
      <c r="A17" s="332" t="s">
        <v>1233</v>
      </c>
      <c r="B17" s="334"/>
      <c r="C17" s="334"/>
      <c r="D17" s="334"/>
    </row>
    <row r="18" spans="1:4" ht="18" customHeight="1">
      <c r="A18" s="207"/>
      <c r="B18" s="207"/>
      <c r="C18" s="207"/>
      <c r="D18" s="207"/>
    </row>
  </sheetData>
  <mergeCells count="6">
    <mergeCell ref="A17:D17"/>
    <mergeCell ref="A2:D2"/>
    <mergeCell ref="A4:A5"/>
    <mergeCell ref="B4:C4"/>
    <mergeCell ref="D4:D5"/>
    <mergeCell ref="A16:D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7030A0"/>
  </sheetPr>
  <dimension ref="A1:R83"/>
  <sheetViews>
    <sheetView workbookViewId="0">
      <selection activeCell="A4" sqref="A4:A5"/>
    </sheetView>
  </sheetViews>
  <sheetFormatPr baseColWidth="10" defaultColWidth="11.42578125" defaultRowHeight="18.75"/>
  <cols>
    <col min="1" max="1" width="11.42578125" style="125"/>
    <col min="2" max="2" width="4" style="125" bestFit="1" customWidth="1"/>
    <col min="3" max="4" width="11.42578125" style="125"/>
    <col min="5" max="5" width="13.140625" style="125" bestFit="1" customWidth="1"/>
    <col min="6" max="16384" width="11.42578125" style="125"/>
  </cols>
  <sheetData>
    <row r="1" spans="1:18">
      <c r="A1" s="125" t="s">
        <v>70</v>
      </c>
      <c r="B1" s="125" t="s">
        <v>71</v>
      </c>
      <c r="C1" s="125">
        <v>2011</v>
      </c>
      <c r="D1" s="125">
        <v>2022</v>
      </c>
      <c r="E1" s="125" t="s">
        <v>72</v>
      </c>
      <c r="H1" s="125" t="s">
        <v>73</v>
      </c>
      <c r="I1" s="125" t="s">
        <v>71</v>
      </c>
      <c r="J1" s="125">
        <v>2011</v>
      </c>
      <c r="K1" s="125">
        <v>2022</v>
      </c>
      <c r="L1" s="125" t="s">
        <v>72</v>
      </c>
      <c r="N1" s="125" t="s">
        <v>74</v>
      </c>
      <c r="O1" s="125" t="s">
        <v>71</v>
      </c>
      <c r="P1" s="125">
        <v>2011</v>
      </c>
      <c r="Q1" s="125">
        <v>2022</v>
      </c>
      <c r="R1" s="125" t="s">
        <v>72</v>
      </c>
    </row>
    <row r="2" spans="1:18">
      <c r="A2" s="125">
        <f t="shared" ref="A2:A10" si="0">_xlfn.RANK.EQ(E2,E$2:E$83,0)</f>
        <v>22</v>
      </c>
      <c r="B2" s="125">
        <v>101</v>
      </c>
      <c r="C2" s="125">
        <f>'PCD2011'!N3</f>
        <v>288054</v>
      </c>
      <c r="D2" s="197">
        <v>354612</v>
      </c>
      <c r="E2" s="169">
        <f t="shared" ref="E2:E65" si="1">LN(D2/C2)*(1/11)*100</f>
        <v>1.8897842859549472</v>
      </c>
      <c r="H2" s="125">
        <v>1</v>
      </c>
      <c r="I2" s="125">
        <f>VLOOKUP($H2,$A$1:$E$83,2,FALSE)</f>
        <v>611</v>
      </c>
      <c r="J2" s="125">
        <f>VLOOKUP($H2,$A$1:$E$83,3,FALSE)</f>
        <v>17229</v>
      </c>
      <c r="K2" s="125">
        <f>VLOOKUP($H2,$A$1:$E$83,4,FALSE)</f>
        <v>29553</v>
      </c>
      <c r="L2" s="129">
        <f>VLOOKUP($H2,$A$1:$E$83,5,FALSE)</f>
        <v>4.9053750090125705</v>
      </c>
      <c r="N2" s="125">
        <f t="shared" ref="N2:N9" si="2">N3-1</f>
        <v>73</v>
      </c>
      <c r="O2" s="125">
        <f>VLOOKUP($N2,$A$1:$E$83,2,FALSE)</f>
        <v>116</v>
      </c>
      <c r="P2" s="125">
        <f>VLOOKUP($N2,$A$1:$E$83,3,FALSE)</f>
        <v>5512</v>
      </c>
      <c r="Q2" s="125">
        <f>VLOOKUP($N2,$A$1:$E$83,4,FALSE)</f>
        <v>6017</v>
      </c>
      <c r="R2" s="129">
        <f>VLOOKUP($N2,$A$1:$E$83,5,FALSE)</f>
        <v>0.79692056842597425</v>
      </c>
    </row>
    <row r="3" spans="1:18">
      <c r="A3" s="125">
        <f t="shared" si="0"/>
        <v>11</v>
      </c>
      <c r="B3" s="125">
        <v>102</v>
      </c>
      <c r="C3" s="125">
        <f>'PCD2011'!N4</f>
        <v>56509</v>
      </c>
      <c r="D3" s="197">
        <v>71519</v>
      </c>
      <c r="E3" s="169">
        <f t="shared" si="1"/>
        <v>2.1414839196585045</v>
      </c>
      <c r="H3" s="125">
        <v>2</v>
      </c>
      <c r="I3" s="125">
        <f t="shared" ref="I3:I11" si="3">VLOOKUP($H3,$A$1:$E$83,2,FALSE)</f>
        <v>206</v>
      </c>
      <c r="J3" s="125">
        <f t="shared" ref="J3:J11" si="4">VLOOKUP($H3,$A$1:$E$83,3,FALSE)</f>
        <v>31639</v>
      </c>
      <c r="K3" s="125">
        <f t="shared" ref="K3:K11" si="5">VLOOKUP($H3,$A$1:$E$83,4,FALSE)</f>
        <v>46654.000000000007</v>
      </c>
      <c r="L3" s="129">
        <f t="shared" ref="L3:L11" si="6">VLOOKUP($H3,$A$1:$E$83,5,FALSE)</f>
        <v>3.5306193789905147</v>
      </c>
      <c r="N3" s="125">
        <f t="shared" si="2"/>
        <v>74</v>
      </c>
      <c r="O3" s="125">
        <f t="shared" ref="O3:O11" si="7">VLOOKUP($N3,$A$1:$E$83,2,FALSE)</f>
        <v>120</v>
      </c>
      <c r="P3" s="125">
        <f t="shared" ref="P3:P11" si="8">VLOOKUP($N3,$A$1:$E$83,3,FALSE)</f>
        <v>12200</v>
      </c>
      <c r="Q3" s="125">
        <f t="shared" ref="Q3:Q11" si="9">VLOOKUP($N3,$A$1:$E$83,4,FALSE)</f>
        <v>13255</v>
      </c>
      <c r="R3" s="129">
        <f t="shared" ref="R3:R11" si="10">VLOOKUP($N3,$A$1:$E$83,5,FALSE)</f>
        <v>0.75398989092525481</v>
      </c>
    </row>
    <row r="4" spans="1:18">
      <c r="A4" s="125">
        <f t="shared" si="0"/>
        <v>64</v>
      </c>
      <c r="B4" s="125">
        <v>103</v>
      </c>
      <c r="C4" s="125">
        <f>'PCD2011'!N5</f>
        <v>208411</v>
      </c>
      <c r="D4" s="197">
        <v>231727.99999999991</v>
      </c>
      <c r="E4" s="169">
        <f t="shared" si="1"/>
        <v>0.96411071329875175</v>
      </c>
      <c r="H4" s="125">
        <v>3</v>
      </c>
      <c r="I4" s="125">
        <f t="shared" si="3"/>
        <v>410</v>
      </c>
      <c r="J4" s="125">
        <f t="shared" si="4"/>
        <v>57147</v>
      </c>
      <c r="K4" s="125">
        <f t="shared" si="5"/>
        <v>82530</v>
      </c>
      <c r="L4" s="129">
        <f t="shared" si="6"/>
        <v>3.3412269834538377</v>
      </c>
      <c r="N4" s="125">
        <f t="shared" si="2"/>
        <v>75</v>
      </c>
      <c r="O4" s="125">
        <f t="shared" si="7"/>
        <v>215</v>
      </c>
      <c r="P4" s="125">
        <f t="shared" si="8"/>
        <v>15508</v>
      </c>
      <c r="Q4" s="125">
        <f t="shared" si="9"/>
        <v>16829</v>
      </c>
      <c r="R4" s="129">
        <f t="shared" si="10"/>
        <v>0.74315971747503284</v>
      </c>
    </row>
    <row r="5" spans="1:18">
      <c r="A5" s="125">
        <f t="shared" si="0"/>
        <v>50</v>
      </c>
      <c r="B5" s="125">
        <v>104</v>
      </c>
      <c r="C5" s="125">
        <f>'PCD2011'!N6</f>
        <v>33004</v>
      </c>
      <c r="D5" s="197">
        <v>37990</v>
      </c>
      <c r="E5" s="169">
        <f t="shared" si="1"/>
        <v>1.2790381905221591</v>
      </c>
      <c r="H5" s="125">
        <v>4</v>
      </c>
      <c r="I5" s="125">
        <f t="shared" si="3"/>
        <v>214</v>
      </c>
      <c r="J5" s="125">
        <f t="shared" si="4"/>
        <v>23735</v>
      </c>
      <c r="K5" s="125">
        <f t="shared" si="5"/>
        <v>33412</v>
      </c>
      <c r="L5" s="129">
        <f t="shared" si="6"/>
        <v>3.1087669535488951</v>
      </c>
      <c r="N5" s="125">
        <f t="shared" si="2"/>
        <v>76</v>
      </c>
      <c r="O5" s="125">
        <f t="shared" si="7"/>
        <v>306</v>
      </c>
      <c r="P5" s="125">
        <f t="shared" si="8"/>
        <v>14312</v>
      </c>
      <c r="Q5" s="125">
        <f t="shared" si="9"/>
        <v>15415</v>
      </c>
      <c r="R5" s="129">
        <f t="shared" si="10"/>
        <v>0.67493377392450671</v>
      </c>
    </row>
    <row r="6" spans="1:18">
      <c r="A6" s="125">
        <f t="shared" si="0"/>
        <v>55</v>
      </c>
      <c r="B6" s="125">
        <v>105</v>
      </c>
      <c r="C6" s="125">
        <f>'PCD2011'!N7</f>
        <v>16280</v>
      </c>
      <c r="D6" s="197">
        <v>18557</v>
      </c>
      <c r="E6" s="169">
        <f t="shared" si="1"/>
        <v>1.1900883253437049</v>
      </c>
      <c r="H6" s="125">
        <v>5</v>
      </c>
      <c r="I6" s="125">
        <f t="shared" si="3"/>
        <v>510</v>
      </c>
      <c r="J6" s="125">
        <f t="shared" si="4"/>
        <v>19181</v>
      </c>
      <c r="K6" s="125">
        <f t="shared" si="5"/>
        <v>26528</v>
      </c>
      <c r="L6" s="129">
        <f t="shared" si="6"/>
        <v>2.9480052110303046</v>
      </c>
      <c r="N6" s="125">
        <f t="shared" si="2"/>
        <v>77</v>
      </c>
      <c r="O6" s="125">
        <f t="shared" si="7"/>
        <v>204</v>
      </c>
      <c r="P6" s="125">
        <f t="shared" si="8"/>
        <v>6136</v>
      </c>
      <c r="Q6" s="125">
        <f t="shared" si="9"/>
        <v>6583</v>
      </c>
      <c r="R6" s="129">
        <f t="shared" si="10"/>
        <v>0.63925004018895115</v>
      </c>
    </row>
    <row r="7" spans="1:18">
      <c r="A7" s="125">
        <f t="shared" si="0"/>
        <v>63</v>
      </c>
      <c r="B7" s="125">
        <v>106</v>
      </c>
      <c r="C7" s="125">
        <f>'PCD2011'!N8</f>
        <v>57892</v>
      </c>
      <c r="D7" s="197">
        <v>64522.000000000007</v>
      </c>
      <c r="E7" s="169">
        <f t="shared" si="1"/>
        <v>0.98570041037572032</v>
      </c>
      <c r="H7" s="125">
        <v>6</v>
      </c>
      <c r="I7" s="125">
        <f t="shared" si="3"/>
        <v>706</v>
      </c>
      <c r="J7" s="125">
        <f t="shared" si="4"/>
        <v>41266</v>
      </c>
      <c r="K7" s="125">
        <f t="shared" si="5"/>
        <v>54330</v>
      </c>
      <c r="L7" s="129">
        <f t="shared" si="6"/>
        <v>2.5003422200035774</v>
      </c>
      <c r="N7" s="125">
        <f t="shared" si="2"/>
        <v>78</v>
      </c>
      <c r="O7" s="125">
        <f t="shared" si="7"/>
        <v>305</v>
      </c>
      <c r="P7" s="125">
        <f t="shared" si="8"/>
        <v>69616</v>
      </c>
      <c r="Q7" s="125">
        <f t="shared" si="9"/>
        <v>74515</v>
      </c>
      <c r="R7" s="129">
        <f t="shared" si="10"/>
        <v>0.61823655838574432</v>
      </c>
    </row>
    <row r="8" spans="1:18">
      <c r="A8" s="125">
        <f t="shared" si="0"/>
        <v>52</v>
      </c>
      <c r="B8" s="125">
        <v>107</v>
      </c>
      <c r="C8" s="125">
        <f>'PCD2011'!N9</f>
        <v>26294</v>
      </c>
      <c r="D8" s="197">
        <v>30115.999999999996</v>
      </c>
      <c r="E8" s="169">
        <f t="shared" si="1"/>
        <v>1.2337801428496658</v>
      </c>
      <c r="H8" s="125">
        <v>7</v>
      </c>
      <c r="I8" s="125">
        <f t="shared" si="3"/>
        <v>113</v>
      </c>
      <c r="J8" s="125">
        <f t="shared" si="4"/>
        <v>64842</v>
      </c>
      <c r="K8" s="125">
        <f t="shared" si="5"/>
        <v>85037</v>
      </c>
      <c r="L8" s="129">
        <f t="shared" si="6"/>
        <v>2.4648446758716349</v>
      </c>
      <c r="N8" s="125">
        <f t="shared" si="2"/>
        <v>79</v>
      </c>
      <c r="O8" s="125">
        <f t="shared" si="7"/>
        <v>509</v>
      </c>
      <c r="P8" s="125">
        <f t="shared" si="8"/>
        <v>11121</v>
      </c>
      <c r="Q8" s="125">
        <f t="shared" si="9"/>
        <v>11821</v>
      </c>
      <c r="R8" s="129">
        <f t="shared" si="10"/>
        <v>0.55493089028668252</v>
      </c>
    </row>
    <row r="9" spans="1:18">
      <c r="A9" s="125">
        <f t="shared" si="0"/>
        <v>34</v>
      </c>
      <c r="B9" s="125">
        <v>108</v>
      </c>
      <c r="C9" s="125">
        <f>'PCD2011'!N10</f>
        <v>115084</v>
      </c>
      <c r="D9" s="197">
        <v>139550</v>
      </c>
      <c r="E9" s="169">
        <f t="shared" si="1"/>
        <v>1.7523696679465934</v>
      </c>
      <c r="H9" s="125">
        <v>8</v>
      </c>
      <c r="I9" s="125">
        <f t="shared" si="3"/>
        <v>602</v>
      </c>
      <c r="J9" s="125">
        <f t="shared" si="4"/>
        <v>28644</v>
      </c>
      <c r="K9" s="125">
        <f t="shared" si="5"/>
        <v>37261</v>
      </c>
      <c r="L9" s="129">
        <f t="shared" si="6"/>
        <v>2.3909382372840025</v>
      </c>
      <c r="N9" s="125">
        <f t="shared" si="2"/>
        <v>80</v>
      </c>
      <c r="O9" s="125">
        <f t="shared" si="7"/>
        <v>701</v>
      </c>
      <c r="P9" s="125">
        <f t="shared" si="8"/>
        <v>94415</v>
      </c>
      <c r="Q9" s="125">
        <f t="shared" si="9"/>
        <v>100134</v>
      </c>
      <c r="R9" s="129">
        <f t="shared" si="10"/>
        <v>0.53463027414345099</v>
      </c>
    </row>
    <row r="10" spans="1:18">
      <c r="A10" s="125">
        <f t="shared" si="0"/>
        <v>20</v>
      </c>
      <c r="B10" s="125">
        <v>109</v>
      </c>
      <c r="C10" s="125">
        <f>'PCD2011'!N11</f>
        <v>49123</v>
      </c>
      <c r="D10" s="197">
        <v>60765</v>
      </c>
      <c r="E10" s="169">
        <f t="shared" si="1"/>
        <v>1.9335146220936978</v>
      </c>
      <c r="H10" s="125">
        <v>9</v>
      </c>
      <c r="I10" s="125">
        <f t="shared" si="3"/>
        <v>115</v>
      </c>
      <c r="J10" s="125">
        <f t="shared" si="4"/>
        <v>49132</v>
      </c>
      <c r="K10" s="125">
        <f t="shared" si="5"/>
        <v>63257</v>
      </c>
      <c r="L10" s="129">
        <f t="shared" si="6"/>
        <v>2.2972294522168513</v>
      </c>
      <c r="N10" s="125">
        <f>N11-1</f>
        <v>81</v>
      </c>
      <c r="O10" s="125">
        <f t="shared" si="7"/>
        <v>605</v>
      </c>
      <c r="P10" s="125">
        <f t="shared" si="8"/>
        <v>29433</v>
      </c>
      <c r="Q10" s="125">
        <f t="shared" si="9"/>
        <v>30610</v>
      </c>
      <c r="R10" s="129">
        <f t="shared" si="10"/>
        <v>0.35645690098143284</v>
      </c>
    </row>
    <row r="11" spans="1:18">
      <c r="A11" s="125">
        <v>100</v>
      </c>
      <c r="B11" s="125">
        <v>110</v>
      </c>
      <c r="C11" s="125">
        <f>'PCD2011'!N12</f>
        <v>77603</v>
      </c>
      <c r="D11" s="197">
        <v>94580</v>
      </c>
      <c r="E11" s="169">
        <f t="shared" si="1"/>
        <v>1.7985450089092077</v>
      </c>
      <c r="H11" s="125">
        <v>10</v>
      </c>
      <c r="I11" s="125">
        <f t="shared" si="3"/>
        <v>301</v>
      </c>
      <c r="J11" s="125">
        <f t="shared" si="4"/>
        <v>147898</v>
      </c>
      <c r="K11" s="125">
        <f t="shared" si="5"/>
        <v>164874.99999999997</v>
      </c>
      <c r="L11" s="129">
        <f t="shared" si="6"/>
        <v>0.98786149147814284</v>
      </c>
      <c r="N11" s="125">
        <v>82</v>
      </c>
      <c r="O11" s="125">
        <f t="shared" si="7"/>
        <v>409</v>
      </c>
      <c r="P11" s="125">
        <f t="shared" si="8"/>
        <v>27671</v>
      </c>
      <c r="Q11" s="125">
        <f t="shared" si="9"/>
        <v>26675</v>
      </c>
      <c r="R11" s="129">
        <f t="shared" si="10"/>
        <v>-0.33325578347313323</v>
      </c>
    </row>
    <row r="12" spans="1:18">
      <c r="A12" s="125">
        <f t="shared" ref="A12:A37" si="11">_xlfn.RANK.EQ(E12,E$2:E$83,0)</f>
        <v>40</v>
      </c>
      <c r="B12" s="125">
        <v>111</v>
      </c>
      <c r="C12" s="125">
        <f>'PCD2011'!N13</f>
        <v>60486</v>
      </c>
      <c r="D12" s="197">
        <v>72485</v>
      </c>
      <c r="E12" s="169">
        <f t="shared" si="1"/>
        <v>1.6451610054818302</v>
      </c>
    </row>
    <row r="13" spans="1:18">
      <c r="A13" s="125">
        <f t="shared" si="11"/>
        <v>71</v>
      </c>
      <c r="B13" s="125">
        <v>112</v>
      </c>
      <c r="C13" s="125">
        <f>'PCD2011'!N14</f>
        <v>20209</v>
      </c>
      <c r="D13" s="197">
        <v>22084</v>
      </c>
      <c r="E13" s="169">
        <f t="shared" si="1"/>
        <v>0.80659376986988007</v>
      </c>
    </row>
    <row r="14" spans="1:18">
      <c r="A14" s="125">
        <f t="shared" si="11"/>
        <v>7</v>
      </c>
      <c r="B14" s="125">
        <v>113</v>
      </c>
      <c r="C14" s="125">
        <f>'PCD2011'!N15</f>
        <v>64842</v>
      </c>
      <c r="D14" s="197">
        <v>85037</v>
      </c>
      <c r="E14" s="169">
        <f t="shared" si="1"/>
        <v>2.4648446758716349</v>
      </c>
    </row>
    <row r="15" spans="1:18">
      <c r="A15" s="125">
        <f t="shared" si="11"/>
        <v>67</v>
      </c>
      <c r="B15" s="125">
        <v>114</v>
      </c>
      <c r="C15" s="125">
        <f>'PCD2011'!N16</f>
        <v>56919</v>
      </c>
      <c r="D15" s="197">
        <v>62899</v>
      </c>
      <c r="E15" s="169">
        <f t="shared" si="1"/>
        <v>0.90819146162470588</v>
      </c>
    </row>
    <row r="16" spans="1:18">
      <c r="A16" s="125">
        <f t="shared" si="11"/>
        <v>9</v>
      </c>
      <c r="B16" s="125">
        <v>115</v>
      </c>
      <c r="C16" s="125">
        <f>'PCD2011'!N17</f>
        <v>49132</v>
      </c>
      <c r="D16" s="197">
        <v>63257</v>
      </c>
      <c r="E16" s="169">
        <f t="shared" si="1"/>
        <v>2.2972294522168513</v>
      </c>
    </row>
    <row r="17" spans="1:5">
      <c r="A17" s="125">
        <f t="shared" si="11"/>
        <v>73</v>
      </c>
      <c r="B17" s="125">
        <v>116</v>
      </c>
      <c r="C17" s="125">
        <f>'PCD2011'!N18</f>
        <v>5512</v>
      </c>
      <c r="D17" s="197">
        <v>6017</v>
      </c>
      <c r="E17" s="169">
        <f t="shared" si="1"/>
        <v>0.79692056842597425</v>
      </c>
    </row>
    <row r="18" spans="1:5">
      <c r="A18" s="125">
        <f t="shared" si="11"/>
        <v>70</v>
      </c>
      <c r="B18" s="125">
        <v>117</v>
      </c>
      <c r="C18" s="125">
        <f>'PCD2011'!N19</f>
        <v>6948</v>
      </c>
      <c r="D18" s="197">
        <v>7634</v>
      </c>
      <c r="E18" s="169">
        <f t="shared" si="1"/>
        <v>0.85598278131072303</v>
      </c>
    </row>
    <row r="19" spans="1:5">
      <c r="A19" s="125">
        <f t="shared" si="11"/>
        <v>16</v>
      </c>
      <c r="B19" s="125">
        <v>118</v>
      </c>
      <c r="C19" s="125">
        <f>'PCD2011'!N20</f>
        <v>65206</v>
      </c>
      <c r="D19" s="197">
        <v>81218</v>
      </c>
      <c r="E19" s="169">
        <f t="shared" si="1"/>
        <v>1.9962309839977106</v>
      </c>
    </row>
    <row r="20" spans="1:5">
      <c r="A20" s="125">
        <f t="shared" si="11"/>
        <v>68</v>
      </c>
      <c r="B20" s="125">
        <v>119</v>
      </c>
      <c r="C20" s="125">
        <f>'PCD2011'!N21</f>
        <v>134534</v>
      </c>
      <c r="D20" s="197">
        <v>148182.00000000003</v>
      </c>
      <c r="E20" s="169">
        <f t="shared" si="1"/>
        <v>0.87840266177360105</v>
      </c>
    </row>
    <row r="21" spans="1:5">
      <c r="A21" s="125">
        <f t="shared" si="11"/>
        <v>74</v>
      </c>
      <c r="B21" s="125">
        <v>120</v>
      </c>
      <c r="C21" s="125">
        <f>'PCD2011'!N22</f>
        <v>12200</v>
      </c>
      <c r="D21" s="197">
        <v>13255</v>
      </c>
      <c r="E21" s="169">
        <f t="shared" si="1"/>
        <v>0.75398989092525481</v>
      </c>
    </row>
    <row r="22" spans="1:5">
      <c r="A22" s="125">
        <f t="shared" si="11"/>
        <v>13</v>
      </c>
      <c r="B22" s="125">
        <v>201</v>
      </c>
      <c r="C22" s="125">
        <f>'PCD2011'!N23</f>
        <v>254886</v>
      </c>
      <c r="D22" s="197">
        <v>318519</v>
      </c>
      <c r="E22" s="169">
        <f t="shared" si="1"/>
        <v>2.026052195361153</v>
      </c>
    </row>
    <row r="23" spans="1:5">
      <c r="A23" s="125">
        <f t="shared" si="11"/>
        <v>41</v>
      </c>
      <c r="B23" s="125">
        <v>202</v>
      </c>
      <c r="C23" s="125">
        <f>'PCD2011'!N24</f>
        <v>80566</v>
      </c>
      <c r="D23" s="197">
        <v>96216.999999999985</v>
      </c>
      <c r="E23" s="169">
        <f t="shared" si="1"/>
        <v>1.6139030268156769</v>
      </c>
    </row>
    <row r="24" spans="1:5">
      <c r="A24" s="125">
        <f t="shared" si="11"/>
        <v>28</v>
      </c>
      <c r="B24" s="125">
        <v>203</v>
      </c>
      <c r="C24" s="125">
        <f>'PCD2011'!N25</f>
        <v>76898</v>
      </c>
      <c r="D24" s="197">
        <v>94320</v>
      </c>
      <c r="E24" s="169">
        <f t="shared" si="1"/>
        <v>1.8564853441642424</v>
      </c>
    </row>
    <row r="25" spans="1:5">
      <c r="A25" s="125">
        <f t="shared" si="11"/>
        <v>77</v>
      </c>
      <c r="B25" s="125">
        <v>204</v>
      </c>
      <c r="C25" s="125">
        <f>'PCD2011'!N26</f>
        <v>6136</v>
      </c>
      <c r="D25" s="197">
        <v>6583</v>
      </c>
      <c r="E25" s="169">
        <f t="shared" si="1"/>
        <v>0.63925004018895115</v>
      </c>
    </row>
    <row r="26" spans="1:5">
      <c r="A26" s="125">
        <f t="shared" si="11"/>
        <v>57</v>
      </c>
      <c r="B26" s="125">
        <v>205</v>
      </c>
      <c r="C26" s="125">
        <f>'PCD2011'!N27</f>
        <v>25460</v>
      </c>
      <c r="D26" s="197">
        <v>28817</v>
      </c>
      <c r="E26" s="169">
        <f t="shared" si="1"/>
        <v>1.1259717967728744</v>
      </c>
    </row>
    <row r="27" spans="1:5">
      <c r="A27" s="125">
        <f t="shared" si="11"/>
        <v>2</v>
      </c>
      <c r="B27" s="125">
        <v>206</v>
      </c>
      <c r="C27" s="125">
        <f>'PCD2011'!N28</f>
        <v>31639</v>
      </c>
      <c r="D27" s="197">
        <v>46654.000000000007</v>
      </c>
      <c r="E27" s="169">
        <f t="shared" si="1"/>
        <v>3.5306193789905147</v>
      </c>
    </row>
    <row r="28" spans="1:5">
      <c r="A28" s="125">
        <f t="shared" si="11"/>
        <v>44</v>
      </c>
      <c r="B28" s="125">
        <v>207</v>
      </c>
      <c r="C28" s="125">
        <f>'PCD2011'!N29</f>
        <v>34716</v>
      </c>
      <c r="D28" s="197">
        <v>40857</v>
      </c>
      <c r="E28" s="169">
        <f t="shared" si="1"/>
        <v>1.4807044497539241</v>
      </c>
    </row>
    <row r="29" spans="1:5">
      <c r="A29" s="125">
        <f t="shared" si="11"/>
        <v>47</v>
      </c>
      <c r="B29" s="125">
        <v>208</v>
      </c>
      <c r="C29" s="125">
        <f>'PCD2011'!N30</f>
        <v>29199</v>
      </c>
      <c r="D29" s="197">
        <v>33823</v>
      </c>
      <c r="E29" s="169">
        <f t="shared" si="1"/>
        <v>1.3364234757478048</v>
      </c>
    </row>
    <row r="30" spans="1:5">
      <c r="A30" s="125">
        <f t="shared" si="11"/>
        <v>48</v>
      </c>
      <c r="B30" s="125">
        <v>209</v>
      </c>
      <c r="C30" s="125">
        <f>'PCD2011'!N31</f>
        <v>20341</v>
      </c>
      <c r="D30" s="197">
        <v>23508</v>
      </c>
      <c r="E30" s="169">
        <f t="shared" si="1"/>
        <v>1.3154748648186725</v>
      </c>
    </row>
    <row r="31" spans="1:5">
      <c r="A31" s="125">
        <f t="shared" si="11"/>
        <v>25</v>
      </c>
      <c r="B31" s="125">
        <v>210</v>
      </c>
      <c r="C31" s="125">
        <f>'PCD2011'!N32</f>
        <v>163745</v>
      </c>
      <c r="D31" s="197">
        <v>201208</v>
      </c>
      <c r="E31" s="169">
        <f t="shared" si="1"/>
        <v>1.8729896288045218</v>
      </c>
    </row>
    <row r="32" spans="1:5">
      <c r="A32" s="125">
        <f t="shared" si="11"/>
        <v>59</v>
      </c>
      <c r="B32" s="125">
        <v>211</v>
      </c>
      <c r="C32" s="125">
        <f>'PCD2011'!N33</f>
        <v>12205</v>
      </c>
      <c r="D32" s="197">
        <v>13774</v>
      </c>
      <c r="E32" s="169">
        <f t="shared" si="1"/>
        <v>1.099427757068937</v>
      </c>
    </row>
    <row r="33" spans="1:5">
      <c r="A33" s="125">
        <f t="shared" si="11"/>
        <v>36</v>
      </c>
      <c r="B33" s="125">
        <v>212</v>
      </c>
      <c r="C33" s="125">
        <f>'PCD2011'!N34</f>
        <v>18085</v>
      </c>
      <c r="D33" s="197">
        <v>21875</v>
      </c>
      <c r="E33" s="169">
        <f t="shared" si="1"/>
        <v>1.7296506076328801</v>
      </c>
    </row>
    <row r="34" spans="1:5">
      <c r="A34" s="125">
        <f t="shared" si="11"/>
        <v>56</v>
      </c>
      <c r="B34" s="125">
        <v>213</v>
      </c>
      <c r="C34" s="125">
        <f>'PCD2011'!N35</f>
        <v>43953</v>
      </c>
      <c r="D34" s="197">
        <v>49967.999999999993</v>
      </c>
      <c r="E34" s="169">
        <f t="shared" si="1"/>
        <v>1.1660174486676083</v>
      </c>
    </row>
    <row r="35" spans="1:5">
      <c r="A35" s="125">
        <f t="shared" si="11"/>
        <v>4</v>
      </c>
      <c r="B35" s="125">
        <v>214</v>
      </c>
      <c r="C35" s="125">
        <f>'PCD2011'!N36</f>
        <v>23735</v>
      </c>
      <c r="D35" s="197">
        <v>33412</v>
      </c>
      <c r="E35" s="169">
        <f t="shared" si="1"/>
        <v>3.1087669535488951</v>
      </c>
    </row>
    <row r="36" spans="1:5">
      <c r="A36" s="125">
        <f t="shared" si="11"/>
        <v>75</v>
      </c>
      <c r="B36" s="125">
        <v>215</v>
      </c>
      <c r="C36" s="125">
        <f>'PCD2011'!N37</f>
        <v>15508</v>
      </c>
      <c r="D36" s="197">
        <v>16829</v>
      </c>
      <c r="E36" s="169">
        <f t="shared" si="1"/>
        <v>0.74315971747503284</v>
      </c>
    </row>
    <row r="37" spans="1:5">
      <c r="A37" s="125">
        <f t="shared" si="11"/>
        <v>21</v>
      </c>
      <c r="B37" s="125">
        <v>216</v>
      </c>
      <c r="C37" s="125">
        <f>'PCD2011'!N38</f>
        <v>11074</v>
      </c>
      <c r="D37" s="197">
        <v>13670</v>
      </c>
      <c r="E37" s="169">
        <f t="shared" si="1"/>
        <v>1.9145784757734805</v>
      </c>
    </row>
    <row r="38" spans="1:5">
      <c r="A38" s="125">
        <v>10</v>
      </c>
      <c r="B38" s="125">
        <v>301</v>
      </c>
      <c r="C38" s="125">
        <f>'PCD2011'!N39</f>
        <v>147898</v>
      </c>
      <c r="D38" s="197">
        <v>164874.99999999997</v>
      </c>
      <c r="E38" s="169">
        <f t="shared" si="1"/>
        <v>0.98786149147814284</v>
      </c>
    </row>
    <row r="39" spans="1:5">
      <c r="A39" s="125">
        <f t="shared" ref="A39:A83" si="12">_xlfn.RANK.EQ(E39,E$2:E$83,0)</f>
        <v>72</v>
      </c>
      <c r="B39" s="125">
        <v>302</v>
      </c>
      <c r="C39" s="125">
        <f>'PCD2011'!N40</f>
        <v>57743</v>
      </c>
      <c r="D39" s="197">
        <v>63100</v>
      </c>
      <c r="E39" s="169">
        <f t="shared" si="1"/>
        <v>0.80653308739326857</v>
      </c>
    </row>
    <row r="40" spans="1:5">
      <c r="A40" s="125">
        <f t="shared" si="12"/>
        <v>51</v>
      </c>
      <c r="B40" s="125">
        <v>303</v>
      </c>
      <c r="C40" s="125">
        <f>'PCD2011'!N41</f>
        <v>99399</v>
      </c>
      <c r="D40" s="197">
        <v>114100.99999999999</v>
      </c>
      <c r="E40" s="169">
        <f t="shared" si="1"/>
        <v>1.2540178892887959</v>
      </c>
    </row>
    <row r="41" spans="1:5">
      <c r="A41" s="125">
        <f t="shared" si="12"/>
        <v>12</v>
      </c>
      <c r="B41" s="125">
        <v>304</v>
      </c>
      <c r="C41" s="125">
        <f>'PCD2011'!N42</f>
        <v>14669</v>
      </c>
      <c r="D41" s="197">
        <v>18366</v>
      </c>
      <c r="E41" s="169">
        <f t="shared" si="1"/>
        <v>2.0433155062336796</v>
      </c>
    </row>
    <row r="42" spans="1:5">
      <c r="A42" s="125">
        <f t="shared" si="12"/>
        <v>78</v>
      </c>
      <c r="B42" s="125">
        <v>305</v>
      </c>
      <c r="C42" s="125">
        <f>'PCD2011'!N43</f>
        <v>69616</v>
      </c>
      <c r="D42" s="197">
        <v>74515</v>
      </c>
      <c r="E42" s="169">
        <f t="shared" si="1"/>
        <v>0.61823655838574432</v>
      </c>
    </row>
    <row r="43" spans="1:5">
      <c r="A43" s="125">
        <f t="shared" si="12"/>
        <v>76</v>
      </c>
      <c r="B43" s="125">
        <v>306</v>
      </c>
      <c r="C43" s="125">
        <f>'PCD2011'!N44</f>
        <v>14312</v>
      </c>
      <c r="D43" s="197">
        <v>15415</v>
      </c>
      <c r="E43" s="169">
        <f t="shared" si="1"/>
        <v>0.67493377392450671</v>
      </c>
    </row>
    <row r="44" spans="1:5">
      <c r="A44" s="125">
        <f t="shared" si="12"/>
        <v>65</v>
      </c>
      <c r="B44" s="125">
        <v>307</v>
      </c>
      <c r="C44" s="125">
        <f>'PCD2011'!N45</f>
        <v>45473</v>
      </c>
      <c r="D44" s="197">
        <v>50498</v>
      </c>
      <c r="E44" s="169">
        <f t="shared" si="1"/>
        <v>0.95286353007762115</v>
      </c>
    </row>
    <row r="45" spans="1:5">
      <c r="A45" s="125">
        <f t="shared" si="12"/>
        <v>66</v>
      </c>
      <c r="B45" s="125">
        <v>308</v>
      </c>
      <c r="C45" s="125">
        <f>'PCD2011'!N46</f>
        <v>41793</v>
      </c>
      <c r="D45" s="197">
        <v>46297</v>
      </c>
      <c r="E45" s="169">
        <f t="shared" si="1"/>
        <v>0.93043911622092135</v>
      </c>
    </row>
    <row r="46" spans="1:5">
      <c r="A46" s="125">
        <f t="shared" si="12"/>
        <v>43</v>
      </c>
      <c r="B46" s="125">
        <v>401</v>
      </c>
      <c r="C46" s="125">
        <f>'PCD2011'!N47</f>
        <v>123616</v>
      </c>
      <c r="D46" s="197">
        <v>146176</v>
      </c>
      <c r="E46" s="169">
        <f t="shared" si="1"/>
        <v>1.523921715177863</v>
      </c>
    </row>
    <row r="47" spans="1:5">
      <c r="A47" s="125">
        <f t="shared" si="12"/>
        <v>10</v>
      </c>
      <c r="B47" s="125">
        <v>402</v>
      </c>
      <c r="C47" s="125">
        <f>'PCD2011'!N48</f>
        <v>40660</v>
      </c>
      <c r="D47" s="197">
        <v>52263.000000000007</v>
      </c>
      <c r="E47" s="169">
        <f t="shared" si="1"/>
        <v>2.2822168684175614</v>
      </c>
    </row>
    <row r="48" spans="1:5">
      <c r="A48" s="125">
        <f t="shared" si="12"/>
        <v>19</v>
      </c>
      <c r="B48" s="125">
        <v>403</v>
      </c>
      <c r="C48" s="125">
        <f>'PCD2011'!N49</f>
        <v>40072</v>
      </c>
      <c r="D48" s="197">
        <v>49688</v>
      </c>
      <c r="E48" s="169">
        <f t="shared" si="1"/>
        <v>1.9553238109244191</v>
      </c>
    </row>
    <row r="49" spans="1:5">
      <c r="A49" s="125">
        <f t="shared" si="12"/>
        <v>45</v>
      </c>
      <c r="B49" s="125">
        <v>404</v>
      </c>
      <c r="C49" s="125">
        <f>'PCD2011'!N50</f>
        <v>36243</v>
      </c>
      <c r="D49" s="197">
        <v>42640</v>
      </c>
      <c r="E49" s="169">
        <f t="shared" si="1"/>
        <v>1.4776956422913883</v>
      </c>
    </row>
    <row r="50" spans="1:5">
      <c r="A50" s="125">
        <f t="shared" si="12"/>
        <v>27</v>
      </c>
      <c r="B50" s="125">
        <v>405</v>
      </c>
      <c r="C50" s="125">
        <f>'PCD2011'!N51</f>
        <v>45965</v>
      </c>
      <c r="D50" s="197">
        <v>56433</v>
      </c>
      <c r="E50" s="169">
        <f t="shared" si="1"/>
        <v>1.8652168769388657</v>
      </c>
    </row>
    <row r="51" spans="1:5">
      <c r="A51" s="125">
        <f t="shared" si="12"/>
        <v>58</v>
      </c>
      <c r="B51" s="125">
        <v>406</v>
      </c>
      <c r="C51" s="125">
        <f>'PCD2011'!N52</f>
        <v>20633</v>
      </c>
      <c r="D51" s="197">
        <v>23290</v>
      </c>
      <c r="E51" s="169">
        <f t="shared" si="1"/>
        <v>1.1012031644832438</v>
      </c>
    </row>
    <row r="52" spans="1:5">
      <c r="A52" s="125">
        <f t="shared" si="12"/>
        <v>18</v>
      </c>
      <c r="B52" s="125">
        <v>407</v>
      </c>
      <c r="C52" s="125">
        <f>'PCD2011'!N53</f>
        <v>21633</v>
      </c>
      <c r="D52" s="197">
        <v>26861</v>
      </c>
      <c r="E52" s="169">
        <f t="shared" si="1"/>
        <v>1.9677772171022119</v>
      </c>
    </row>
    <row r="53" spans="1:5">
      <c r="A53" s="125">
        <f t="shared" si="12"/>
        <v>17</v>
      </c>
      <c r="B53" s="125">
        <v>408</v>
      </c>
      <c r="C53" s="125">
        <f>'PCD2011'!N54</f>
        <v>20037</v>
      </c>
      <c r="D53" s="197">
        <v>24922</v>
      </c>
      <c r="E53" s="169">
        <f t="shared" si="1"/>
        <v>1.9833671191733384</v>
      </c>
    </row>
    <row r="54" spans="1:5">
      <c r="A54" s="125">
        <f t="shared" si="12"/>
        <v>82</v>
      </c>
      <c r="B54" s="125">
        <v>409</v>
      </c>
      <c r="C54" s="125">
        <f>'PCD2011'!N55</f>
        <v>27671</v>
      </c>
      <c r="D54" s="197">
        <v>26675</v>
      </c>
      <c r="E54" s="169">
        <f t="shared" si="1"/>
        <v>-0.33325578347313323</v>
      </c>
    </row>
    <row r="55" spans="1:5">
      <c r="A55" s="125">
        <f t="shared" si="12"/>
        <v>3</v>
      </c>
      <c r="B55" s="125">
        <v>410</v>
      </c>
      <c r="C55" s="125">
        <f>'PCD2011'!N56</f>
        <v>57147</v>
      </c>
      <c r="D55" s="197">
        <v>82530</v>
      </c>
      <c r="E55" s="169">
        <f t="shared" si="1"/>
        <v>3.3412269834538377</v>
      </c>
    </row>
    <row r="56" spans="1:5">
      <c r="A56" s="125">
        <f t="shared" si="12"/>
        <v>31</v>
      </c>
      <c r="B56" s="125">
        <v>501</v>
      </c>
      <c r="C56" s="125">
        <f>'PCD2011'!N57</f>
        <v>62987</v>
      </c>
      <c r="D56" s="197">
        <v>76996</v>
      </c>
      <c r="E56" s="169">
        <f t="shared" si="1"/>
        <v>1.8256828778193839</v>
      </c>
    </row>
    <row r="57" spans="1:5">
      <c r="A57" s="125">
        <f t="shared" si="12"/>
        <v>53</v>
      </c>
      <c r="B57" s="125">
        <v>502</v>
      </c>
      <c r="C57" s="125">
        <f>'PCD2011'!N58</f>
        <v>50825</v>
      </c>
      <c r="D57" s="197">
        <v>58089.999999999993</v>
      </c>
      <c r="E57" s="169">
        <f t="shared" si="1"/>
        <v>1.2145924771820971</v>
      </c>
    </row>
    <row r="58" spans="1:5">
      <c r="A58" s="125">
        <f t="shared" si="12"/>
        <v>37</v>
      </c>
      <c r="B58" s="125">
        <v>503</v>
      </c>
      <c r="C58" s="125">
        <f>'PCD2011'!N59</f>
        <v>55104</v>
      </c>
      <c r="D58" s="197">
        <v>66584</v>
      </c>
      <c r="E58" s="169">
        <f t="shared" si="1"/>
        <v>1.7203818148957124</v>
      </c>
    </row>
    <row r="59" spans="1:5">
      <c r="A59" s="125">
        <f t="shared" si="12"/>
        <v>30</v>
      </c>
      <c r="B59" s="125">
        <v>504</v>
      </c>
      <c r="C59" s="125">
        <f>'PCD2011'!N60</f>
        <v>19536</v>
      </c>
      <c r="D59" s="197">
        <v>23919</v>
      </c>
      <c r="E59" s="169">
        <f t="shared" si="1"/>
        <v>1.8401291347283566</v>
      </c>
    </row>
    <row r="60" spans="1:5">
      <c r="A60" s="125">
        <f t="shared" si="12"/>
        <v>24</v>
      </c>
      <c r="B60" s="125">
        <v>505</v>
      </c>
      <c r="C60" s="125">
        <f>'PCD2011'!N61</f>
        <v>37122</v>
      </c>
      <c r="D60" s="197">
        <v>45664</v>
      </c>
      <c r="E60" s="169">
        <f t="shared" si="1"/>
        <v>1.8827314137956292</v>
      </c>
    </row>
    <row r="61" spans="1:5">
      <c r="A61" s="125">
        <f t="shared" si="12"/>
        <v>15</v>
      </c>
      <c r="B61" s="125">
        <v>506</v>
      </c>
      <c r="C61" s="125">
        <f>'PCD2011'!N62</f>
        <v>26201</v>
      </c>
      <c r="D61" s="197">
        <v>32640</v>
      </c>
      <c r="E61" s="169">
        <f t="shared" si="1"/>
        <v>1.9976450192572814</v>
      </c>
    </row>
    <row r="62" spans="1:5">
      <c r="A62" s="125">
        <f t="shared" si="12"/>
        <v>69</v>
      </c>
      <c r="B62" s="125">
        <v>507</v>
      </c>
      <c r="C62" s="125">
        <f>'PCD2011'!N63</f>
        <v>18039</v>
      </c>
      <c r="D62" s="197">
        <v>19861</v>
      </c>
      <c r="E62" s="169">
        <f t="shared" si="1"/>
        <v>0.87474480991921144</v>
      </c>
    </row>
    <row r="63" spans="1:5">
      <c r="A63" s="125">
        <f t="shared" si="12"/>
        <v>32</v>
      </c>
      <c r="B63" s="125">
        <v>508</v>
      </c>
      <c r="C63" s="125">
        <f>'PCD2011'!N64</f>
        <v>19640</v>
      </c>
      <c r="D63" s="197">
        <v>23979</v>
      </c>
      <c r="E63" s="169">
        <f t="shared" si="1"/>
        <v>1.8146376762333807</v>
      </c>
    </row>
    <row r="64" spans="1:5">
      <c r="A64" s="125">
        <f t="shared" si="12"/>
        <v>79</v>
      </c>
      <c r="B64" s="125">
        <v>509</v>
      </c>
      <c r="C64" s="125">
        <f>'PCD2011'!N65</f>
        <v>11121</v>
      </c>
      <c r="D64" s="197">
        <v>11821</v>
      </c>
      <c r="E64" s="169">
        <f t="shared" si="1"/>
        <v>0.55493089028668252</v>
      </c>
    </row>
    <row r="65" spans="1:5">
      <c r="A65" s="125">
        <f t="shared" si="12"/>
        <v>5</v>
      </c>
      <c r="B65" s="125">
        <v>510</v>
      </c>
      <c r="C65" s="125">
        <f>'PCD2011'!N66</f>
        <v>19181</v>
      </c>
      <c r="D65" s="197">
        <v>26528</v>
      </c>
      <c r="E65" s="169">
        <f t="shared" si="1"/>
        <v>2.9480052110303046</v>
      </c>
    </row>
    <row r="66" spans="1:5">
      <c r="A66" s="125">
        <f t="shared" si="12"/>
        <v>35</v>
      </c>
      <c r="B66" s="125">
        <v>511</v>
      </c>
      <c r="C66" s="125">
        <f>'PCD2011'!N67</f>
        <v>7197</v>
      </c>
      <c r="D66" s="197">
        <v>8715</v>
      </c>
      <c r="E66" s="169">
        <f t="shared" ref="E66:E83" si="13">LN(D66/C66)*(1/11)*100</f>
        <v>1.7398309676937913</v>
      </c>
    </row>
    <row r="67" spans="1:5">
      <c r="A67" s="125">
        <f t="shared" si="12"/>
        <v>61</v>
      </c>
      <c r="B67" s="125">
        <v>601</v>
      </c>
      <c r="C67" s="125">
        <f>'PCD2011'!N68</f>
        <v>115019</v>
      </c>
      <c r="D67" s="197">
        <v>128645.00000000001</v>
      </c>
      <c r="E67" s="169">
        <f t="shared" si="13"/>
        <v>1.0178121884258964</v>
      </c>
    </row>
    <row r="68" spans="1:5">
      <c r="A68" s="125">
        <f t="shared" si="12"/>
        <v>8</v>
      </c>
      <c r="B68" s="125">
        <v>602</v>
      </c>
      <c r="C68" s="125">
        <f>'PCD2011'!N69</f>
        <v>28644</v>
      </c>
      <c r="D68" s="197">
        <v>37261</v>
      </c>
      <c r="E68" s="169">
        <f t="shared" si="13"/>
        <v>2.3909382372840025</v>
      </c>
    </row>
    <row r="69" spans="1:5">
      <c r="A69" s="125">
        <f t="shared" si="12"/>
        <v>54</v>
      </c>
      <c r="B69" s="125">
        <v>603</v>
      </c>
      <c r="C69" s="125">
        <f>'PCD2011'!N70</f>
        <v>45244</v>
      </c>
      <c r="D69" s="197">
        <v>51699</v>
      </c>
      <c r="E69" s="169">
        <f t="shared" si="13"/>
        <v>1.2124397663492275</v>
      </c>
    </row>
    <row r="70" spans="1:5">
      <c r="A70" s="125">
        <f t="shared" si="12"/>
        <v>60</v>
      </c>
      <c r="B70" s="125">
        <v>604</v>
      </c>
      <c r="C70" s="125">
        <f>'PCD2011'!N71</f>
        <v>12950</v>
      </c>
      <c r="D70" s="197">
        <v>14564</v>
      </c>
      <c r="E70" s="169">
        <f t="shared" si="13"/>
        <v>1.067790383342184</v>
      </c>
    </row>
    <row r="71" spans="1:5">
      <c r="A71" s="125">
        <f t="shared" si="12"/>
        <v>81</v>
      </c>
      <c r="B71" s="125">
        <v>605</v>
      </c>
      <c r="C71" s="125">
        <f>'PCD2011'!N72</f>
        <v>29433</v>
      </c>
      <c r="D71" s="197">
        <v>30610</v>
      </c>
      <c r="E71" s="169">
        <f t="shared" si="13"/>
        <v>0.35645690098143284</v>
      </c>
    </row>
    <row r="72" spans="1:5">
      <c r="A72" s="125">
        <f t="shared" si="12"/>
        <v>26</v>
      </c>
      <c r="B72" s="125">
        <v>606</v>
      </c>
      <c r="C72" s="125">
        <f>'PCD2011'!N73</f>
        <v>26861</v>
      </c>
      <c r="D72" s="197">
        <v>32990</v>
      </c>
      <c r="E72" s="169">
        <f t="shared" si="13"/>
        <v>1.8684460432410428</v>
      </c>
    </row>
    <row r="73" spans="1:5">
      <c r="A73" s="125">
        <f t="shared" si="12"/>
        <v>49</v>
      </c>
      <c r="B73" s="125">
        <v>607</v>
      </c>
      <c r="C73" s="125">
        <f>'PCD2011'!N74</f>
        <v>39150</v>
      </c>
      <c r="D73" s="197">
        <v>45081</v>
      </c>
      <c r="E73" s="169">
        <f t="shared" si="13"/>
        <v>1.2823677206807913</v>
      </c>
    </row>
    <row r="74" spans="1:5">
      <c r="A74" s="125">
        <f t="shared" si="12"/>
        <v>39</v>
      </c>
      <c r="B74" s="125">
        <v>608</v>
      </c>
      <c r="C74" s="125">
        <f>'PCD2011'!N75</f>
        <v>38453</v>
      </c>
      <c r="D74" s="197">
        <v>46125</v>
      </c>
      <c r="E74" s="169">
        <f t="shared" si="13"/>
        <v>1.6538035095062167</v>
      </c>
    </row>
    <row r="75" spans="1:5">
      <c r="A75" s="125">
        <f t="shared" si="12"/>
        <v>23</v>
      </c>
      <c r="B75" s="125">
        <v>609</v>
      </c>
      <c r="C75" s="125">
        <f>'PCD2011'!N76</f>
        <v>16115</v>
      </c>
      <c r="D75" s="197">
        <v>19828</v>
      </c>
      <c r="E75" s="169">
        <f t="shared" si="13"/>
        <v>1.8849505899175125</v>
      </c>
    </row>
    <row r="76" spans="1:5">
      <c r="A76" s="125">
        <f t="shared" si="12"/>
        <v>14</v>
      </c>
      <c r="B76" s="125">
        <v>610</v>
      </c>
      <c r="C76" s="125">
        <f>'PCD2011'!N77</f>
        <v>41831</v>
      </c>
      <c r="D76" s="197">
        <v>52229</v>
      </c>
      <c r="E76" s="169">
        <f t="shared" si="13"/>
        <v>2.0181836793143928</v>
      </c>
    </row>
    <row r="77" spans="1:5">
      <c r="A77" s="125">
        <f t="shared" si="12"/>
        <v>1</v>
      </c>
      <c r="B77" s="125">
        <v>611</v>
      </c>
      <c r="C77" s="125">
        <f>'PCD2011'!N78</f>
        <v>17229</v>
      </c>
      <c r="D77" s="197">
        <v>29553</v>
      </c>
      <c r="E77" s="169">
        <f t="shared" si="13"/>
        <v>4.9053750090125705</v>
      </c>
    </row>
    <row r="78" spans="1:5">
      <c r="A78" s="125">
        <f t="shared" si="12"/>
        <v>80</v>
      </c>
      <c r="B78" s="125">
        <v>701</v>
      </c>
      <c r="C78" s="125">
        <f>'PCD2011'!N79</f>
        <v>94415</v>
      </c>
      <c r="D78" s="197">
        <v>100134</v>
      </c>
      <c r="E78" s="169">
        <f t="shared" si="13"/>
        <v>0.53463027414345099</v>
      </c>
    </row>
    <row r="79" spans="1:5">
      <c r="A79" s="125">
        <f t="shared" si="12"/>
        <v>46</v>
      </c>
      <c r="B79" s="125">
        <v>702</v>
      </c>
      <c r="C79" s="125">
        <f>'PCD2011'!N80</f>
        <v>125962</v>
      </c>
      <c r="D79" s="197">
        <v>147558</v>
      </c>
      <c r="E79" s="169">
        <f t="shared" si="13"/>
        <v>1.4385549514973293</v>
      </c>
    </row>
    <row r="80" spans="1:5">
      <c r="A80" s="125">
        <f t="shared" si="12"/>
        <v>29</v>
      </c>
      <c r="B80" s="125">
        <v>703</v>
      </c>
      <c r="C80" s="125">
        <f>'PCD2011'!N81</f>
        <v>56786</v>
      </c>
      <c r="D80" s="197">
        <v>69559</v>
      </c>
      <c r="E80" s="169">
        <f t="shared" si="13"/>
        <v>1.8444136075598465</v>
      </c>
    </row>
    <row r="81" spans="1:5">
      <c r="A81" s="125">
        <f t="shared" si="12"/>
        <v>42</v>
      </c>
      <c r="B81" s="125">
        <v>704</v>
      </c>
      <c r="C81" s="125">
        <f>'PCD2011'!N82</f>
        <v>30712</v>
      </c>
      <c r="D81" s="197">
        <v>36536</v>
      </c>
      <c r="E81" s="169">
        <f t="shared" si="13"/>
        <v>1.5785874380381926</v>
      </c>
    </row>
    <row r="82" spans="1:5">
      <c r="A82" s="125">
        <f t="shared" si="12"/>
        <v>38</v>
      </c>
      <c r="B82" s="125">
        <v>705</v>
      </c>
      <c r="C82" s="125">
        <f>'PCD2011'!N83</f>
        <v>37721</v>
      </c>
      <c r="D82" s="197">
        <v>45562</v>
      </c>
      <c r="E82" s="169">
        <f t="shared" si="13"/>
        <v>1.716882429302214</v>
      </c>
    </row>
    <row r="83" spans="1:5">
      <c r="A83" s="125">
        <f t="shared" si="12"/>
        <v>6</v>
      </c>
      <c r="B83" s="125">
        <v>706</v>
      </c>
      <c r="C83" s="125">
        <f>'PCD2011'!N84</f>
        <v>41266</v>
      </c>
      <c r="D83" s="197">
        <v>54330</v>
      </c>
      <c r="E83" s="169">
        <f t="shared" si="13"/>
        <v>2.5003422200035774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7030A0"/>
  </sheetPr>
  <dimension ref="A1:T476"/>
  <sheetViews>
    <sheetView topLeftCell="C1" workbookViewId="0">
      <selection activeCell="A4" sqref="A4:A5"/>
    </sheetView>
  </sheetViews>
  <sheetFormatPr baseColWidth="10" defaultColWidth="11.42578125" defaultRowHeight="15"/>
  <sheetData>
    <row r="1" spans="1:20" ht="48">
      <c r="A1" s="196" t="s">
        <v>75</v>
      </c>
      <c r="F1" s="196" t="s">
        <v>76</v>
      </c>
      <c r="K1" s="196" t="s">
        <v>77</v>
      </c>
      <c r="L1" s="196"/>
      <c r="M1" s="196"/>
      <c r="N1" s="196"/>
      <c r="P1" s="194" t="s">
        <v>78</v>
      </c>
      <c r="Q1" s="194"/>
      <c r="R1" s="194"/>
      <c r="S1" s="194"/>
      <c r="T1" s="194"/>
    </row>
    <row r="2" spans="1:20" ht="15.75" thickBot="1">
      <c r="A2" s="219"/>
      <c r="B2" s="220" t="s">
        <v>79</v>
      </c>
      <c r="C2" s="221" t="s">
        <v>80</v>
      </c>
      <c r="D2" s="222"/>
      <c r="F2" s="219"/>
      <c r="G2" s="220" t="s">
        <v>79</v>
      </c>
      <c r="H2" s="221" t="s">
        <v>80</v>
      </c>
      <c r="I2" s="222"/>
      <c r="K2" t="s">
        <v>81</v>
      </c>
      <c r="L2" s="223" t="s">
        <v>82</v>
      </c>
      <c r="M2" s="223" t="s">
        <v>83</v>
      </c>
      <c r="N2" s="223" t="s">
        <v>84</v>
      </c>
      <c r="P2" s="224" t="s">
        <v>85</v>
      </c>
      <c r="Q2" s="193"/>
      <c r="R2" s="193"/>
      <c r="S2" s="193"/>
      <c r="T2" s="193"/>
    </row>
    <row r="3" spans="1:20" ht="19.5" thickTop="1">
      <c r="A3" s="225" t="s">
        <v>62</v>
      </c>
      <c r="B3" s="226">
        <v>136371</v>
      </c>
      <c r="C3" s="227">
        <v>151683</v>
      </c>
      <c r="D3" s="228">
        <v>288054</v>
      </c>
      <c r="F3" s="229" t="s">
        <v>86</v>
      </c>
      <c r="G3" s="226">
        <v>1181</v>
      </c>
      <c r="H3" s="227">
        <v>1521</v>
      </c>
      <c r="I3" s="228">
        <v>2702</v>
      </c>
      <c r="K3" s="125">
        <v>101</v>
      </c>
      <c r="L3" s="195">
        <f>B3</f>
        <v>136371</v>
      </c>
      <c r="M3" s="195">
        <f t="shared" ref="M3:M37" si="0">C3</f>
        <v>151683</v>
      </c>
      <c r="N3" s="195">
        <f t="shared" ref="N3:N37" si="1">D3</f>
        <v>288054</v>
      </c>
      <c r="P3" s="230" t="s">
        <v>87</v>
      </c>
      <c r="Q3" s="231"/>
      <c r="R3" s="232" t="s">
        <v>88</v>
      </c>
      <c r="S3" s="233"/>
      <c r="T3" s="234" t="s">
        <v>36</v>
      </c>
    </row>
    <row r="4" spans="1:20" ht="19.5" thickBot="1">
      <c r="A4" s="235" t="s">
        <v>89</v>
      </c>
      <c r="B4" s="236">
        <v>26660</v>
      </c>
      <c r="C4" s="237">
        <v>29849</v>
      </c>
      <c r="D4" s="238">
        <v>56509</v>
      </c>
      <c r="F4" s="239" t="s">
        <v>90</v>
      </c>
      <c r="G4" s="236">
        <v>5886</v>
      </c>
      <c r="H4" s="237">
        <v>6371</v>
      </c>
      <c r="I4" s="238">
        <v>12257</v>
      </c>
      <c r="K4" s="125">
        <f>K3+1</f>
        <v>102</v>
      </c>
      <c r="L4" s="195">
        <f t="shared" ref="L4:L37" si="2">B4</f>
        <v>26660</v>
      </c>
      <c r="M4" s="195">
        <f t="shared" si="0"/>
        <v>29849</v>
      </c>
      <c r="N4" s="195">
        <f t="shared" si="1"/>
        <v>56509</v>
      </c>
      <c r="P4" s="240"/>
    </row>
    <row r="5" spans="1:20" ht="24.75" thickTop="1">
      <c r="A5" s="235" t="s">
        <v>91</v>
      </c>
      <c r="B5" s="236">
        <v>99974</v>
      </c>
      <c r="C5" s="237">
        <v>108437</v>
      </c>
      <c r="D5" s="238">
        <v>208411</v>
      </c>
      <c r="F5" s="239" t="s">
        <v>92</v>
      </c>
      <c r="G5" s="236">
        <v>9364</v>
      </c>
      <c r="H5" s="237">
        <v>9906</v>
      </c>
      <c r="I5" s="238">
        <v>19270</v>
      </c>
      <c r="K5" s="125">
        <f t="shared" ref="K5:K67" si="3">K4+1</f>
        <v>103</v>
      </c>
      <c r="L5" s="195">
        <f t="shared" si="2"/>
        <v>99974</v>
      </c>
      <c r="M5" s="195">
        <f t="shared" si="0"/>
        <v>108437</v>
      </c>
      <c r="N5" s="195">
        <f t="shared" si="1"/>
        <v>208411</v>
      </c>
      <c r="P5" s="241" t="s">
        <v>93</v>
      </c>
    </row>
    <row r="6" spans="1:20" ht="18.75">
      <c r="A6" s="235" t="s">
        <v>94</v>
      </c>
      <c r="B6" s="236">
        <v>16565</v>
      </c>
      <c r="C6" s="237">
        <v>16439</v>
      </c>
      <c r="D6" s="238">
        <v>33004</v>
      </c>
      <c r="F6" s="239" t="s">
        <v>95</v>
      </c>
      <c r="G6" s="236">
        <v>6100</v>
      </c>
      <c r="H6" s="237">
        <v>6836</v>
      </c>
      <c r="I6" s="238">
        <v>12936</v>
      </c>
      <c r="K6" s="125">
        <f t="shared" si="3"/>
        <v>104</v>
      </c>
      <c r="L6" s="195">
        <f t="shared" si="2"/>
        <v>16565</v>
      </c>
      <c r="M6" s="195">
        <f t="shared" si="0"/>
        <v>16439</v>
      </c>
      <c r="N6" s="195">
        <f t="shared" si="1"/>
        <v>33004</v>
      </c>
      <c r="P6" s="242"/>
    </row>
    <row r="7" spans="1:20" ht="18.75">
      <c r="A7" s="235" t="s">
        <v>96</v>
      </c>
      <c r="B7" s="236">
        <v>8091</v>
      </c>
      <c r="C7" s="237">
        <v>8189</v>
      </c>
      <c r="D7" s="238">
        <v>16280</v>
      </c>
      <c r="F7" s="239" t="s">
        <v>97</v>
      </c>
      <c r="G7" s="236">
        <v>8690</v>
      </c>
      <c r="H7" s="237">
        <v>9989</v>
      </c>
      <c r="I7" s="238">
        <v>18679</v>
      </c>
      <c r="K7" s="125">
        <f t="shared" si="3"/>
        <v>105</v>
      </c>
      <c r="L7" s="195">
        <f t="shared" si="2"/>
        <v>8091</v>
      </c>
      <c r="M7" s="195">
        <f t="shared" si="0"/>
        <v>8189</v>
      </c>
      <c r="N7" s="195">
        <f t="shared" si="1"/>
        <v>16280</v>
      </c>
      <c r="P7" s="242"/>
    </row>
    <row r="8" spans="1:20" ht="18.75">
      <c r="A8" s="235" t="s">
        <v>98</v>
      </c>
      <c r="B8" s="236">
        <v>28330</v>
      </c>
      <c r="C8" s="237">
        <v>29562</v>
      </c>
      <c r="D8" s="238">
        <v>57892</v>
      </c>
      <c r="F8" s="239" t="s">
        <v>99</v>
      </c>
      <c r="G8" s="236">
        <v>9435</v>
      </c>
      <c r="H8" s="237">
        <v>10774</v>
      </c>
      <c r="I8" s="238">
        <v>20209</v>
      </c>
      <c r="K8" s="125">
        <f t="shared" si="3"/>
        <v>106</v>
      </c>
      <c r="L8" s="195">
        <f t="shared" si="2"/>
        <v>28330</v>
      </c>
      <c r="M8" s="195">
        <f t="shared" si="0"/>
        <v>29562</v>
      </c>
      <c r="N8" s="195">
        <f t="shared" si="1"/>
        <v>57892</v>
      </c>
      <c r="P8" s="242"/>
    </row>
    <row r="9" spans="1:20" ht="18.75">
      <c r="A9" s="235" t="s">
        <v>100</v>
      </c>
      <c r="B9" s="236">
        <v>12714</v>
      </c>
      <c r="C9" s="237">
        <v>13580</v>
      </c>
      <c r="D9" s="238">
        <v>26294</v>
      </c>
      <c r="F9" s="239" t="s">
        <v>101</v>
      </c>
      <c r="G9" s="236">
        <v>15294</v>
      </c>
      <c r="H9" s="237">
        <v>16434</v>
      </c>
      <c r="I9" s="238">
        <v>31728</v>
      </c>
      <c r="K9" s="125">
        <f t="shared" si="3"/>
        <v>107</v>
      </c>
      <c r="L9" s="195">
        <f t="shared" si="2"/>
        <v>12714</v>
      </c>
      <c r="M9" s="195">
        <f t="shared" si="0"/>
        <v>13580</v>
      </c>
      <c r="N9" s="195">
        <f t="shared" si="1"/>
        <v>26294</v>
      </c>
      <c r="P9" s="242"/>
    </row>
    <row r="10" spans="1:20" ht="18.75">
      <c r="A10" s="235" t="s">
        <v>102</v>
      </c>
      <c r="B10" s="236">
        <v>54269</v>
      </c>
      <c r="C10" s="237">
        <v>60815</v>
      </c>
      <c r="D10" s="238">
        <v>115084</v>
      </c>
      <c r="F10" s="239" t="s">
        <v>103</v>
      </c>
      <c r="G10" s="236">
        <v>3726</v>
      </c>
      <c r="H10" s="237">
        <v>4587</v>
      </c>
      <c r="I10" s="238">
        <v>8313</v>
      </c>
      <c r="K10" s="125">
        <f t="shared" si="3"/>
        <v>108</v>
      </c>
      <c r="L10" s="195">
        <f t="shared" si="2"/>
        <v>54269</v>
      </c>
      <c r="M10" s="195">
        <f t="shared" si="0"/>
        <v>60815</v>
      </c>
      <c r="N10" s="195">
        <f t="shared" si="1"/>
        <v>115084</v>
      </c>
      <c r="P10" s="242"/>
    </row>
    <row r="11" spans="1:20" ht="18.75">
      <c r="A11" s="235" t="s">
        <v>104</v>
      </c>
      <c r="B11" s="236">
        <v>23499</v>
      </c>
      <c r="C11" s="237">
        <v>25624</v>
      </c>
      <c r="D11" s="238">
        <v>49123</v>
      </c>
      <c r="F11" s="239" t="s">
        <v>105</v>
      </c>
      <c r="G11" s="236">
        <v>33878</v>
      </c>
      <c r="H11" s="237">
        <v>37506</v>
      </c>
      <c r="I11" s="238">
        <v>71384</v>
      </c>
      <c r="K11" s="125">
        <f t="shared" si="3"/>
        <v>109</v>
      </c>
      <c r="L11" s="195">
        <f t="shared" si="2"/>
        <v>23499</v>
      </c>
      <c r="M11" s="195">
        <f t="shared" si="0"/>
        <v>25624</v>
      </c>
      <c r="N11" s="195">
        <f t="shared" si="1"/>
        <v>49123</v>
      </c>
      <c r="P11" s="242"/>
    </row>
    <row r="12" spans="1:20" ht="18.75">
      <c r="A12" s="235" t="s">
        <v>106</v>
      </c>
      <c r="B12" s="236">
        <v>37347</v>
      </c>
      <c r="C12" s="237">
        <v>40256</v>
      </c>
      <c r="D12" s="238">
        <v>77603</v>
      </c>
      <c r="F12" s="239" t="s">
        <v>107</v>
      </c>
      <c r="G12" s="236">
        <v>23755</v>
      </c>
      <c r="H12" s="237">
        <v>26756</v>
      </c>
      <c r="I12" s="238">
        <v>50511</v>
      </c>
      <c r="K12" s="125">
        <f t="shared" si="3"/>
        <v>110</v>
      </c>
      <c r="L12" s="195">
        <f t="shared" si="2"/>
        <v>37347</v>
      </c>
      <c r="M12" s="195">
        <f t="shared" si="0"/>
        <v>40256</v>
      </c>
      <c r="N12" s="195">
        <f t="shared" si="1"/>
        <v>77603</v>
      </c>
      <c r="P12" s="242"/>
    </row>
    <row r="13" spans="1:20" ht="24">
      <c r="A13" s="235" t="s">
        <v>108</v>
      </c>
      <c r="B13" s="236">
        <v>29147</v>
      </c>
      <c r="C13" s="237">
        <v>31339</v>
      </c>
      <c r="D13" s="238">
        <v>60486</v>
      </c>
      <c r="F13" s="239" t="s">
        <v>109</v>
      </c>
      <c r="G13" s="236">
        <v>19062</v>
      </c>
      <c r="H13" s="237">
        <v>21003</v>
      </c>
      <c r="I13" s="238">
        <v>40065</v>
      </c>
      <c r="K13" s="125">
        <f t="shared" si="3"/>
        <v>111</v>
      </c>
      <c r="L13" s="195">
        <f t="shared" si="2"/>
        <v>29147</v>
      </c>
      <c r="M13" s="195">
        <f t="shared" si="0"/>
        <v>31339</v>
      </c>
      <c r="N13" s="195">
        <f t="shared" si="1"/>
        <v>60486</v>
      </c>
      <c r="P13" s="242"/>
    </row>
    <row r="14" spans="1:20" ht="18.75">
      <c r="A14" s="235" t="s">
        <v>110</v>
      </c>
      <c r="B14" s="236">
        <v>10217</v>
      </c>
      <c r="C14" s="237">
        <v>9992</v>
      </c>
      <c r="D14" s="238">
        <v>20209</v>
      </c>
      <c r="F14" s="239" t="s">
        <v>111</v>
      </c>
      <c r="G14" s="236">
        <v>5530</v>
      </c>
      <c r="H14" s="237">
        <v>6454</v>
      </c>
      <c r="I14" s="238">
        <v>11984</v>
      </c>
      <c r="K14" s="125">
        <f t="shared" si="3"/>
        <v>112</v>
      </c>
      <c r="L14" s="195">
        <f t="shared" si="2"/>
        <v>10217</v>
      </c>
      <c r="M14" s="195">
        <f t="shared" si="0"/>
        <v>9992</v>
      </c>
      <c r="N14" s="195">
        <f t="shared" si="1"/>
        <v>20209</v>
      </c>
      <c r="P14" s="242"/>
    </row>
    <row r="15" spans="1:20" ht="18.75">
      <c r="A15" s="235" t="s">
        <v>112</v>
      </c>
      <c r="B15" s="236">
        <v>30264</v>
      </c>
      <c r="C15" s="237">
        <v>34578</v>
      </c>
      <c r="D15" s="238">
        <v>64842</v>
      </c>
      <c r="F15" s="239" t="s">
        <v>113</v>
      </c>
      <c r="G15" s="236">
        <v>10993</v>
      </c>
      <c r="H15" s="237">
        <v>11561</v>
      </c>
      <c r="I15" s="238">
        <v>22554</v>
      </c>
      <c r="K15" s="125">
        <f t="shared" si="3"/>
        <v>113</v>
      </c>
      <c r="L15" s="195">
        <f t="shared" si="2"/>
        <v>30264</v>
      </c>
      <c r="M15" s="195">
        <f t="shared" si="0"/>
        <v>34578</v>
      </c>
      <c r="N15" s="195">
        <f t="shared" si="1"/>
        <v>64842</v>
      </c>
      <c r="P15" s="242"/>
    </row>
    <row r="16" spans="1:20" ht="18.75">
      <c r="A16" s="235" t="s">
        <v>114</v>
      </c>
      <c r="B16" s="236">
        <v>26741</v>
      </c>
      <c r="C16" s="237">
        <v>30178</v>
      </c>
      <c r="D16" s="238">
        <v>56919</v>
      </c>
      <c r="F16" s="239" t="s">
        <v>115</v>
      </c>
      <c r="G16" s="236">
        <v>10137</v>
      </c>
      <c r="H16" s="237">
        <v>11834</v>
      </c>
      <c r="I16" s="238">
        <v>21971</v>
      </c>
      <c r="K16" s="125">
        <f t="shared" si="3"/>
        <v>114</v>
      </c>
      <c r="L16" s="195">
        <f t="shared" si="2"/>
        <v>26741</v>
      </c>
      <c r="M16" s="195">
        <f t="shared" si="0"/>
        <v>30178</v>
      </c>
      <c r="N16" s="195">
        <f t="shared" si="1"/>
        <v>56919</v>
      </c>
      <c r="P16" s="242"/>
    </row>
    <row r="17" spans="1:16" ht="24">
      <c r="A17" s="235" t="s">
        <v>116</v>
      </c>
      <c r="B17" s="236">
        <v>22910</v>
      </c>
      <c r="C17" s="237">
        <v>26222</v>
      </c>
      <c r="D17" s="238">
        <v>49132</v>
      </c>
      <c r="F17" s="239" t="s">
        <v>117</v>
      </c>
      <c r="G17" s="236">
        <v>16047</v>
      </c>
      <c r="H17" s="237">
        <v>17819</v>
      </c>
      <c r="I17" s="238">
        <v>33866</v>
      </c>
      <c r="K17" s="125">
        <f t="shared" si="3"/>
        <v>115</v>
      </c>
      <c r="L17" s="195">
        <f t="shared" si="2"/>
        <v>22910</v>
      </c>
      <c r="M17" s="195">
        <f t="shared" si="0"/>
        <v>26222</v>
      </c>
      <c r="N17" s="195">
        <f t="shared" si="1"/>
        <v>49132</v>
      </c>
      <c r="P17" s="242"/>
    </row>
    <row r="18" spans="1:16" ht="18.75">
      <c r="A18" s="235" t="s">
        <v>118</v>
      </c>
      <c r="B18" s="236">
        <v>2852</v>
      </c>
      <c r="C18" s="237">
        <v>2660</v>
      </c>
      <c r="D18" s="238">
        <v>5512</v>
      </c>
      <c r="F18" s="239" t="s">
        <v>119</v>
      </c>
      <c r="G18" s="236">
        <v>15468</v>
      </c>
      <c r="H18" s="237">
        <v>16337</v>
      </c>
      <c r="I18" s="238">
        <v>31805</v>
      </c>
      <c r="K18" s="125">
        <f t="shared" si="3"/>
        <v>116</v>
      </c>
      <c r="L18" s="195">
        <f t="shared" si="2"/>
        <v>2852</v>
      </c>
      <c r="M18" s="195">
        <f t="shared" si="0"/>
        <v>2660</v>
      </c>
      <c r="N18" s="195">
        <f t="shared" si="1"/>
        <v>5512</v>
      </c>
      <c r="P18" s="242"/>
    </row>
    <row r="19" spans="1:16" ht="18.75">
      <c r="A19" s="235" t="s">
        <v>120</v>
      </c>
      <c r="B19" s="236">
        <v>3399</v>
      </c>
      <c r="C19" s="237">
        <v>3549</v>
      </c>
      <c r="D19" s="238">
        <v>6948</v>
      </c>
      <c r="F19" s="239" t="s">
        <v>121</v>
      </c>
      <c r="G19" s="236">
        <v>9296</v>
      </c>
      <c r="H19" s="237">
        <v>10185</v>
      </c>
      <c r="I19" s="238">
        <v>19481</v>
      </c>
      <c r="K19" s="125">
        <f t="shared" si="3"/>
        <v>117</v>
      </c>
      <c r="L19" s="195">
        <f t="shared" si="2"/>
        <v>3399</v>
      </c>
      <c r="M19" s="195">
        <f t="shared" si="0"/>
        <v>3549</v>
      </c>
      <c r="N19" s="195">
        <f t="shared" si="1"/>
        <v>6948</v>
      </c>
      <c r="P19" s="242"/>
    </row>
    <row r="20" spans="1:16" ht="18.75">
      <c r="A20" s="235" t="s">
        <v>122</v>
      </c>
      <c r="B20" s="236">
        <v>30590</v>
      </c>
      <c r="C20" s="237">
        <v>34616</v>
      </c>
      <c r="D20" s="238">
        <v>65206</v>
      </c>
      <c r="F20" s="239" t="s">
        <v>123</v>
      </c>
      <c r="G20" s="236">
        <v>7072</v>
      </c>
      <c r="H20" s="237">
        <v>8190</v>
      </c>
      <c r="I20" s="238">
        <v>15262</v>
      </c>
      <c r="K20" s="125">
        <f t="shared" si="3"/>
        <v>118</v>
      </c>
      <c r="L20" s="195">
        <f t="shared" si="2"/>
        <v>30590</v>
      </c>
      <c r="M20" s="195">
        <f t="shared" si="0"/>
        <v>34616</v>
      </c>
      <c r="N20" s="195">
        <f t="shared" si="1"/>
        <v>65206</v>
      </c>
      <c r="P20" s="242"/>
    </row>
    <row r="21" spans="1:16" ht="24">
      <c r="A21" s="235" t="s">
        <v>124</v>
      </c>
      <c r="B21" s="236">
        <v>65389</v>
      </c>
      <c r="C21" s="237">
        <v>69145</v>
      </c>
      <c r="D21" s="238">
        <v>134534</v>
      </c>
      <c r="F21" s="239" t="s">
        <v>125</v>
      </c>
      <c r="G21" s="236">
        <v>4610</v>
      </c>
      <c r="H21" s="237">
        <v>5117</v>
      </c>
      <c r="I21" s="238">
        <v>9727</v>
      </c>
      <c r="K21" s="125">
        <f t="shared" si="3"/>
        <v>119</v>
      </c>
      <c r="L21" s="195">
        <f t="shared" si="2"/>
        <v>65389</v>
      </c>
      <c r="M21" s="195">
        <f t="shared" si="0"/>
        <v>69145</v>
      </c>
      <c r="N21" s="195">
        <f t="shared" si="1"/>
        <v>134534</v>
      </c>
      <c r="P21" s="242"/>
    </row>
    <row r="22" spans="1:16" ht="24">
      <c r="A22" s="235" t="s">
        <v>126</v>
      </c>
      <c r="B22" s="236">
        <v>6140</v>
      </c>
      <c r="C22" s="237">
        <v>6060</v>
      </c>
      <c r="D22" s="238">
        <v>12200</v>
      </c>
      <c r="F22" s="239" t="s">
        <v>127</v>
      </c>
      <c r="G22" s="236">
        <v>1926</v>
      </c>
      <c r="H22" s="237">
        <v>1846</v>
      </c>
      <c r="I22" s="238">
        <v>3772</v>
      </c>
      <c r="K22" s="125">
        <f t="shared" si="3"/>
        <v>120</v>
      </c>
      <c r="L22" s="195">
        <f t="shared" si="2"/>
        <v>6140</v>
      </c>
      <c r="M22" s="195">
        <f t="shared" si="0"/>
        <v>6060</v>
      </c>
      <c r="N22" s="195">
        <f t="shared" si="1"/>
        <v>12200</v>
      </c>
      <c r="P22" s="242"/>
    </row>
    <row r="23" spans="1:16" ht="18.75">
      <c r="A23" s="235" t="s">
        <v>63</v>
      </c>
      <c r="B23" s="236">
        <v>125773</v>
      </c>
      <c r="C23" s="237">
        <v>129113</v>
      </c>
      <c r="D23" s="238">
        <v>254886</v>
      </c>
      <c r="F23" s="239" t="s">
        <v>128</v>
      </c>
      <c r="G23" s="236">
        <v>5860</v>
      </c>
      <c r="H23" s="237">
        <v>6061</v>
      </c>
      <c r="I23" s="238">
        <v>11921</v>
      </c>
      <c r="K23" s="125">
        <v>201</v>
      </c>
      <c r="L23" s="195">
        <f t="shared" si="2"/>
        <v>125773</v>
      </c>
      <c r="M23" s="195">
        <f t="shared" si="0"/>
        <v>129113</v>
      </c>
      <c r="N23" s="195">
        <f t="shared" si="1"/>
        <v>254886</v>
      </c>
      <c r="P23" s="242"/>
    </row>
    <row r="24" spans="1:16" ht="18.75">
      <c r="A24" s="235" t="s">
        <v>129</v>
      </c>
      <c r="B24" s="236">
        <v>39549</v>
      </c>
      <c r="C24" s="237">
        <v>41017</v>
      </c>
      <c r="D24" s="238">
        <v>80566</v>
      </c>
      <c r="F24" s="239" t="s">
        <v>130</v>
      </c>
      <c r="G24" s="236">
        <v>1920</v>
      </c>
      <c r="H24" s="237">
        <v>1985</v>
      </c>
      <c r="I24" s="238">
        <v>3905</v>
      </c>
      <c r="K24" s="125">
        <f t="shared" si="3"/>
        <v>202</v>
      </c>
      <c r="L24" s="195">
        <f t="shared" si="2"/>
        <v>39549</v>
      </c>
      <c r="M24" s="195">
        <f t="shared" si="0"/>
        <v>41017</v>
      </c>
      <c r="N24" s="195">
        <f t="shared" si="1"/>
        <v>80566</v>
      </c>
      <c r="P24" s="242"/>
    </row>
    <row r="25" spans="1:16" ht="18.75">
      <c r="A25" s="235" t="s">
        <v>131</v>
      </c>
      <c r="B25" s="236">
        <v>38138</v>
      </c>
      <c r="C25" s="237">
        <v>38760</v>
      </c>
      <c r="D25" s="238">
        <v>76898</v>
      </c>
      <c r="F25" s="239" t="s">
        <v>132</v>
      </c>
      <c r="G25" s="236">
        <v>1531</v>
      </c>
      <c r="H25" s="237">
        <v>1557</v>
      </c>
      <c r="I25" s="238">
        <v>3088</v>
      </c>
      <c r="K25" s="125">
        <f t="shared" si="3"/>
        <v>203</v>
      </c>
      <c r="L25" s="195">
        <f t="shared" si="2"/>
        <v>38138</v>
      </c>
      <c r="M25" s="195">
        <f t="shared" si="0"/>
        <v>38760</v>
      </c>
      <c r="N25" s="195">
        <f t="shared" si="1"/>
        <v>76898</v>
      </c>
      <c r="P25" s="242"/>
    </row>
    <row r="26" spans="1:16" ht="18.75">
      <c r="A26" s="235" t="s">
        <v>133</v>
      </c>
      <c r="B26" s="236">
        <v>3128</v>
      </c>
      <c r="C26" s="237">
        <v>3008</v>
      </c>
      <c r="D26" s="238">
        <v>6136</v>
      </c>
      <c r="F26" s="239" t="s">
        <v>134</v>
      </c>
      <c r="G26" s="236">
        <v>6309</v>
      </c>
      <c r="H26" s="237">
        <v>6866</v>
      </c>
      <c r="I26" s="238">
        <v>13175</v>
      </c>
      <c r="K26" s="125">
        <f t="shared" si="3"/>
        <v>204</v>
      </c>
      <c r="L26" s="195">
        <f t="shared" si="2"/>
        <v>3128</v>
      </c>
      <c r="M26" s="195">
        <f t="shared" si="0"/>
        <v>3008</v>
      </c>
      <c r="N26" s="195">
        <f t="shared" si="1"/>
        <v>6136</v>
      </c>
      <c r="P26" s="242"/>
    </row>
    <row r="27" spans="1:16" ht="18.75">
      <c r="A27" s="235" t="s">
        <v>135</v>
      </c>
      <c r="B27" s="236">
        <v>12737</v>
      </c>
      <c r="C27" s="237">
        <v>12723</v>
      </c>
      <c r="D27" s="238">
        <v>25460</v>
      </c>
      <c r="F27" s="239" t="s">
        <v>136</v>
      </c>
      <c r="G27" s="236">
        <v>11066</v>
      </c>
      <c r="H27" s="237">
        <v>12217</v>
      </c>
      <c r="I27" s="238">
        <v>23283</v>
      </c>
      <c r="K27" s="125">
        <f t="shared" si="3"/>
        <v>205</v>
      </c>
      <c r="L27" s="195">
        <f t="shared" si="2"/>
        <v>12737</v>
      </c>
      <c r="M27" s="195">
        <f t="shared" si="0"/>
        <v>12723</v>
      </c>
      <c r="N27" s="195">
        <f t="shared" si="1"/>
        <v>25460</v>
      </c>
      <c r="P27" s="242"/>
    </row>
    <row r="28" spans="1:16" ht="18.75">
      <c r="A28" s="235" t="s">
        <v>137</v>
      </c>
      <c r="B28" s="236">
        <v>20903</v>
      </c>
      <c r="C28" s="237">
        <v>21810</v>
      </c>
      <c r="D28" s="238">
        <v>42713</v>
      </c>
      <c r="F28" s="239" t="s">
        <v>138</v>
      </c>
      <c r="G28" s="236">
        <v>7146</v>
      </c>
      <c r="H28" s="237">
        <v>7878</v>
      </c>
      <c r="I28" s="238">
        <v>15024</v>
      </c>
      <c r="K28" s="125">
        <f t="shared" si="3"/>
        <v>206</v>
      </c>
      <c r="L28" s="195">
        <f>B28-L38</f>
        <v>15180</v>
      </c>
      <c r="M28" s="195">
        <f>C28-M38</f>
        <v>16459</v>
      </c>
      <c r="N28" s="195">
        <f>D28-N38</f>
        <v>31639</v>
      </c>
      <c r="P28" s="242"/>
    </row>
    <row r="29" spans="1:16" ht="18.75">
      <c r="A29" s="235" t="s">
        <v>139</v>
      </c>
      <c r="B29" s="236">
        <v>17106</v>
      </c>
      <c r="C29" s="237">
        <v>17610</v>
      </c>
      <c r="D29" s="238">
        <v>34716</v>
      </c>
      <c r="F29" s="239" t="s">
        <v>140</v>
      </c>
      <c r="G29" s="236">
        <v>11723</v>
      </c>
      <c r="H29" s="237">
        <v>12379</v>
      </c>
      <c r="I29" s="238">
        <v>24102</v>
      </c>
      <c r="K29" s="125">
        <f t="shared" si="3"/>
        <v>207</v>
      </c>
      <c r="L29" s="195">
        <f t="shared" si="2"/>
        <v>17106</v>
      </c>
      <c r="M29" s="195">
        <f t="shared" si="0"/>
        <v>17610</v>
      </c>
      <c r="N29" s="195">
        <f t="shared" si="1"/>
        <v>34716</v>
      </c>
      <c r="P29" s="242"/>
    </row>
    <row r="30" spans="1:16" ht="18.75">
      <c r="A30" s="235" t="s">
        <v>141</v>
      </c>
      <c r="B30" s="236">
        <v>14508</v>
      </c>
      <c r="C30" s="237">
        <v>14691</v>
      </c>
      <c r="D30" s="238">
        <v>29199</v>
      </c>
      <c r="F30" s="239" t="s">
        <v>142</v>
      </c>
      <c r="G30" s="236">
        <v>5641</v>
      </c>
      <c r="H30" s="237">
        <v>5871</v>
      </c>
      <c r="I30" s="238">
        <v>11512</v>
      </c>
      <c r="K30" s="125">
        <f t="shared" si="3"/>
        <v>208</v>
      </c>
      <c r="L30" s="195">
        <f t="shared" si="2"/>
        <v>14508</v>
      </c>
      <c r="M30" s="195">
        <f t="shared" si="0"/>
        <v>14691</v>
      </c>
      <c r="N30" s="195">
        <f t="shared" si="1"/>
        <v>29199</v>
      </c>
      <c r="P30" s="242"/>
    </row>
    <row r="31" spans="1:16" ht="18.75">
      <c r="A31" s="235" t="s">
        <v>143</v>
      </c>
      <c r="B31" s="236">
        <v>9982</v>
      </c>
      <c r="C31" s="237">
        <v>10359</v>
      </c>
      <c r="D31" s="238">
        <v>20341</v>
      </c>
      <c r="F31" s="239" t="s">
        <v>144</v>
      </c>
      <c r="G31" s="236">
        <v>2971</v>
      </c>
      <c r="H31" s="237">
        <v>2895</v>
      </c>
      <c r="I31" s="238">
        <v>5866</v>
      </c>
      <c r="K31" s="125">
        <f t="shared" si="3"/>
        <v>209</v>
      </c>
      <c r="L31" s="195">
        <f t="shared" si="2"/>
        <v>9982</v>
      </c>
      <c r="M31" s="195">
        <f t="shared" si="0"/>
        <v>10359</v>
      </c>
      <c r="N31" s="195">
        <f t="shared" si="1"/>
        <v>20341</v>
      </c>
      <c r="P31" s="242"/>
    </row>
    <row r="32" spans="1:16" ht="18.75">
      <c r="A32" s="235" t="s">
        <v>145</v>
      </c>
      <c r="B32" s="236">
        <v>82048</v>
      </c>
      <c r="C32" s="237">
        <v>81697</v>
      </c>
      <c r="D32" s="238">
        <v>163745</v>
      </c>
      <c r="F32" s="239" t="s">
        <v>146</v>
      </c>
      <c r="G32" s="236">
        <v>1847</v>
      </c>
      <c r="H32" s="237">
        <v>1845</v>
      </c>
      <c r="I32" s="238">
        <v>3692</v>
      </c>
      <c r="K32" s="125">
        <f t="shared" si="3"/>
        <v>210</v>
      </c>
      <c r="L32" s="195">
        <f t="shared" si="2"/>
        <v>82048</v>
      </c>
      <c r="M32" s="195">
        <f t="shared" si="0"/>
        <v>81697</v>
      </c>
      <c r="N32" s="195">
        <f t="shared" si="1"/>
        <v>163745</v>
      </c>
      <c r="P32" s="242"/>
    </row>
    <row r="33" spans="1:16" ht="18.75">
      <c r="A33" s="235" t="s">
        <v>147</v>
      </c>
      <c r="B33" s="236">
        <v>6103</v>
      </c>
      <c r="C33" s="237">
        <v>6102</v>
      </c>
      <c r="D33" s="238">
        <v>12205</v>
      </c>
      <c r="F33" s="239" t="s">
        <v>148</v>
      </c>
      <c r="G33" s="236">
        <v>594</v>
      </c>
      <c r="H33" s="237">
        <v>588</v>
      </c>
      <c r="I33" s="238">
        <v>1182</v>
      </c>
      <c r="K33" s="125">
        <f t="shared" si="3"/>
        <v>211</v>
      </c>
      <c r="L33" s="195">
        <f t="shared" si="2"/>
        <v>6103</v>
      </c>
      <c r="M33" s="195">
        <f t="shared" si="0"/>
        <v>6102</v>
      </c>
      <c r="N33" s="195">
        <f t="shared" si="1"/>
        <v>12205</v>
      </c>
      <c r="P33" s="242"/>
    </row>
    <row r="34" spans="1:16" ht="24">
      <c r="A34" s="235" t="s">
        <v>149</v>
      </c>
      <c r="B34" s="236">
        <v>8881</v>
      </c>
      <c r="C34" s="237">
        <v>9204</v>
      </c>
      <c r="D34" s="238">
        <v>18085</v>
      </c>
      <c r="F34" s="239" t="s">
        <v>150</v>
      </c>
      <c r="G34" s="236">
        <v>873</v>
      </c>
      <c r="H34" s="237">
        <v>857</v>
      </c>
      <c r="I34" s="238">
        <v>1730</v>
      </c>
      <c r="K34" s="125">
        <f t="shared" si="3"/>
        <v>212</v>
      </c>
      <c r="L34" s="195">
        <f t="shared" si="2"/>
        <v>8881</v>
      </c>
      <c r="M34" s="195">
        <f t="shared" si="0"/>
        <v>9204</v>
      </c>
      <c r="N34" s="195">
        <f t="shared" si="1"/>
        <v>18085</v>
      </c>
      <c r="P34" s="242"/>
    </row>
    <row r="35" spans="1:16" ht="18.75">
      <c r="A35" s="235" t="s">
        <v>151</v>
      </c>
      <c r="B35" s="236">
        <v>22021</v>
      </c>
      <c r="C35" s="237">
        <v>21932</v>
      </c>
      <c r="D35" s="238">
        <v>43953</v>
      </c>
      <c r="F35" s="239" t="s">
        <v>152</v>
      </c>
      <c r="G35" s="236">
        <v>750</v>
      </c>
      <c r="H35" s="237">
        <v>686</v>
      </c>
      <c r="I35" s="238">
        <v>1436</v>
      </c>
      <c r="K35" s="125">
        <f t="shared" si="3"/>
        <v>213</v>
      </c>
      <c r="L35" s="195">
        <f t="shared" si="2"/>
        <v>22021</v>
      </c>
      <c r="M35" s="195">
        <f t="shared" si="0"/>
        <v>21932</v>
      </c>
      <c r="N35" s="195">
        <f t="shared" si="1"/>
        <v>43953</v>
      </c>
      <c r="P35" s="242"/>
    </row>
    <row r="36" spans="1:16" ht="18.75">
      <c r="A36" s="235" t="s">
        <v>153</v>
      </c>
      <c r="B36" s="236">
        <v>12125</v>
      </c>
      <c r="C36" s="237">
        <v>11610</v>
      </c>
      <c r="D36" s="238">
        <v>23735</v>
      </c>
      <c r="F36" s="239" t="s">
        <v>154</v>
      </c>
      <c r="G36" s="236">
        <v>336</v>
      </c>
      <c r="H36" s="237">
        <v>330</v>
      </c>
      <c r="I36" s="238">
        <v>666</v>
      </c>
      <c r="K36" s="125">
        <f t="shared" si="3"/>
        <v>214</v>
      </c>
      <c r="L36" s="195">
        <f t="shared" si="2"/>
        <v>12125</v>
      </c>
      <c r="M36" s="195">
        <f t="shared" si="0"/>
        <v>11610</v>
      </c>
      <c r="N36" s="195">
        <f t="shared" si="1"/>
        <v>23735</v>
      </c>
      <c r="P36" s="242"/>
    </row>
    <row r="37" spans="1:16" ht="18.75">
      <c r="A37" s="235" t="s">
        <v>155</v>
      </c>
      <c r="B37" s="236">
        <v>7886</v>
      </c>
      <c r="C37" s="237">
        <v>7622</v>
      </c>
      <c r="D37" s="238">
        <v>15508</v>
      </c>
      <c r="F37" s="239" t="s">
        <v>156</v>
      </c>
      <c r="G37" s="236">
        <v>1940</v>
      </c>
      <c r="H37" s="237">
        <v>1949</v>
      </c>
      <c r="I37" s="238">
        <v>3889</v>
      </c>
      <c r="K37" s="125">
        <f t="shared" si="3"/>
        <v>215</v>
      </c>
      <c r="L37" s="195">
        <f t="shared" si="2"/>
        <v>7886</v>
      </c>
      <c r="M37" s="195">
        <f t="shared" si="0"/>
        <v>7622</v>
      </c>
      <c r="N37" s="195">
        <f t="shared" si="1"/>
        <v>15508</v>
      </c>
      <c r="P37" s="242"/>
    </row>
    <row r="38" spans="1:16" ht="18.75">
      <c r="A38" s="235" t="s">
        <v>64</v>
      </c>
      <c r="B38" s="236">
        <v>72491</v>
      </c>
      <c r="C38" s="237">
        <v>75407</v>
      </c>
      <c r="D38" s="238">
        <v>147898</v>
      </c>
      <c r="F38" s="239" t="s">
        <v>157</v>
      </c>
      <c r="G38" s="236">
        <v>1613</v>
      </c>
      <c r="H38" s="237">
        <v>1418</v>
      </c>
      <c r="I38" s="238">
        <v>3031</v>
      </c>
      <c r="K38" s="125">
        <f t="shared" si="3"/>
        <v>216</v>
      </c>
      <c r="L38" s="195">
        <f>G155</f>
        <v>5723</v>
      </c>
      <c r="M38" s="195">
        <f t="shared" ref="M38:N38" si="4">H155</f>
        <v>5351</v>
      </c>
      <c r="N38" s="195">
        <f t="shared" si="4"/>
        <v>11074</v>
      </c>
      <c r="P38" s="242"/>
    </row>
    <row r="39" spans="1:16" ht="18.75">
      <c r="A39" s="235" t="s">
        <v>158</v>
      </c>
      <c r="B39" s="236">
        <v>28268</v>
      </c>
      <c r="C39" s="237">
        <v>29475</v>
      </c>
      <c r="D39" s="238">
        <v>57743</v>
      </c>
      <c r="F39" s="239" t="s">
        <v>159</v>
      </c>
      <c r="G39" s="236">
        <v>4903</v>
      </c>
      <c r="H39" s="237">
        <v>5090</v>
      </c>
      <c r="I39" s="238">
        <v>9993</v>
      </c>
      <c r="K39" s="125">
        <v>301</v>
      </c>
      <c r="L39" s="195">
        <f t="shared" ref="L39:L85" si="5">B38</f>
        <v>72491</v>
      </c>
      <c r="M39" s="195">
        <f t="shared" ref="M39:M85" si="6">C38</f>
        <v>75407</v>
      </c>
      <c r="N39" s="195">
        <f t="shared" ref="N39:N85" si="7">D38</f>
        <v>147898</v>
      </c>
      <c r="P39" s="242"/>
    </row>
    <row r="40" spans="1:16" ht="18.75">
      <c r="A40" s="235" t="s">
        <v>160</v>
      </c>
      <c r="B40" s="236">
        <v>47946</v>
      </c>
      <c r="C40" s="237">
        <v>51453</v>
      </c>
      <c r="D40" s="238">
        <v>99399</v>
      </c>
      <c r="F40" s="239" t="s">
        <v>161</v>
      </c>
      <c r="G40" s="236">
        <v>2222</v>
      </c>
      <c r="H40" s="237">
        <v>2172</v>
      </c>
      <c r="I40" s="238">
        <v>4394</v>
      </c>
      <c r="K40" s="125">
        <f t="shared" si="3"/>
        <v>302</v>
      </c>
      <c r="L40" s="195">
        <f t="shared" si="5"/>
        <v>28268</v>
      </c>
      <c r="M40" s="195">
        <f t="shared" si="6"/>
        <v>29475</v>
      </c>
      <c r="N40" s="195">
        <f t="shared" si="7"/>
        <v>57743</v>
      </c>
      <c r="P40" s="242"/>
    </row>
    <row r="41" spans="1:16" ht="18.75">
      <c r="A41" s="235" t="s">
        <v>162</v>
      </c>
      <c r="B41" s="236">
        <v>7294</v>
      </c>
      <c r="C41" s="237">
        <v>7375</v>
      </c>
      <c r="D41" s="238">
        <v>14669</v>
      </c>
      <c r="F41" s="239" t="s">
        <v>163</v>
      </c>
      <c r="G41" s="236">
        <v>966</v>
      </c>
      <c r="H41" s="237">
        <v>927</v>
      </c>
      <c r="I41" s="238">
        <v>1893</v>
      </c>
      <c r="K41" s="125">
        <f t="shared" si="3"/>
        <v>303</v>
      </c>
      <c r="L41" s="195">
        <f t="shared" si="5"/>
        <v>47946</v>
      </c>
      <c r="M41" s="195">
        <f t="shared" si="6"/>
        <v>51453</v>
      </c>
      <c r="N41" s="195">
        <f t="shared" si="7"/>
        <v>99399</v>
      </c>
      <c r="P41" s="242"/>
    </row>
    <row r="42" spans="1:16" ht="18.75">
      <c r="A42" s="235" t="s">
        <v>164</v>
      </c>
      <c r="B42" s="236">
        <v>34415</v>
      </c>
      <c r="C42" s="237">
        <v>35201</v>
      </c>
      <c r="D42" s="238">
        <v>69616</v>
      </c>
      <c r="F42" s="239" t="s">
        <v>165</v>
      </c>
      <c r="G42" s="236">
        <v>13626</v>
      </c>
      <c r="H42" s="237">
        <v>14565</v>
      </c>
      <c r="I42" s="238">
        <v>28191</v>
      </c>
      <c r="K42" s="125">
        <f t="shared" si="3"/>
        <v>304</v>
      </c>
      <c r="L42" s="195">
        <f t="shared" si="5"/>
        <v>7294</v>
      </c>
      <c r="M42" s="195">
        <f t="shared" si="6"/>
        <v>7375</v>
      </c>
      <c r="N42" s="195">
        <f t="shared" si="7"/>
        <v>14669</v>
      </c>
      <c r="P42" s="242"/>
    </row>
    <row r="43" spans="1:16" ht="18.75">
      <c r="A43" s="235" t="s">
        <v>166</v>
      </c>
      <c r="B43" s="236">
        <v>7165</v>
      </c>
      <c r="C43" s="237">
        <v>7147</v>
      </c>
      <c r="D43" s="238">
        <v>14312</v>
      </c>
      <c r="F43" s="239" t="s">
        <v>167</v>
      </c>
      <c r="G43" s="236">
        <v>754</v>
      </c>
      <c r="H43" s="237">
        <v>692</v>
      </c>
      <c r="I43" s="238">
        <v>1446</v>
      </c>
      <c r="K43" s="125">
        <f t="shared" si="3"/>
        <v>305</v>
      </c>
      <c r="L43" s="195">
        <f t="shared" si="5"/>
        <v>34415</v>
      </c>
      <c r="M43" s="195">
        <f t="shared" si="6"/>
        <v>35201</v>
      </c>
      <c r="N43" s="195">
        <f t="shared" si="7"/>
        <v>69616</v>
      </c>
      <c r="P43" s="242"/>
    </row>
    <row r="44" spans="1:16" ht="18.75">
      <c r="A44" s="235" t="s">
        <v>168</v>
      </c>
      <c r="B44" s="236">
        <v>22237</v>
      </c>
      <c r="C44" s="237">
        <v>23236</v>
      </c>
      <c r="D44" s="238">
        <v>45473</v>
      </c>
      <c r="F44" s="239" t="s">
        <v>169</v>
      </c>
      <c r="G44" s="236">
        <v>3191</v>
      </c>
      <c r="H44" s="237">
        <v>3308</v>
      </c>
      <c r="I44" s="238">
        <v>6499</v>
      </c>
      <c r="K44" s="125">
        <f t="shared" si="3"/>
        <v>306</v>
      </c>
      <c r="L44" s="195">
        <f t="shared" si="5"/>
        <v>7165</v>
      </c>
      <c r="M44" s="195">
        <f t="shared" si="6"/>
        <v>7147</v>
      </c>
      <c r="N44" s="195">
        <f t="shared" si="7"/>
        <v>14312</v>
      </c>
      <c r="P44" s="242"/>
    </row>
    <row r="45" spans="1:16" ht="18.75">
      <c r="A45" s="235" t="s">
        <v>170</v>
      </c>
      <c r="B45" s="236">
        <v>21057</v>
      </c>
      <c r="C45" s="237">
        <v>20736</v>
      </c>
      <c r="D45" s="238">
        <v>41793</v>
      </c>
      <c r="F45" s="239" t="s">
        <v>171</v>
      </c>
      <c r="G45" s="236">
        <v>3017</v>
      </c>
      <c r="H45" s="237">
        <v>3044</v>
      </c>
      <c r="I45" s="238">
        <v>6061</v>
      </c>
      <c r="K45" s="125">
        <f t="shared" si="3"/>
        <v>307</v>
      </c>
      <c r="L45" s="195">
        <f t="shared" si="5"/>
        <v>22237</v>
      </c>
      <c r="M45" s="195">
        <f t="shared" si="6"/>
        <v>23236</v>
      </c>
      <c r="N45" s="195">
        <f t="shared" si="7"/>
        <v>45473</v>
      </c>
      <c r="P45" s="242"/>
    </row>
    <row r="46" spans="1:16" ht="18.75">
      <c r="A46" s="235" t="s">
        <v>65</v>
      </c>
      <c r="B46" s="236">
        <v>58667</v>
      </c>
      <c r="C46" s="237">
        <v>64949</v>
      </c>
      <c r="D46" s="238">
        <v>123616</v>
      </c>
      <c r="F46" s="239" t="s">
        <v>172</v>
      </c>
      <c r="G46" s="236">
        <v>762</v>
      </c>
      <c r="H46" s="237">
        <v>759</v>
      </c>
      <c r="I46" s="238">
        <v>1521</v>
      </c>
      <c r="K46" s="125">
        <f t="shared" si="3"/>
        <v>308</v>
      </c>
      <c r="L46" s="195">
        <f t="shared" si="5"/>
        <v>21057</v>
      </c>
      <c r="M46" s="195">
        <f t="shared" si="6"/>
        <v>20736</v>
      </c>
      <c r="N46" s="195">
        <f t="shared" si="7"/>
        <v>41793</v>
      </c>
      <c r="P46" s="242"/>
    </row>
    <row r="47" spans="1:16" ht="18.75">
      <c r="A47" s="235" t="s">
        <v>173</v>
      </c>
      <c r="B47" s="236">
        <v>19880</v>
      </c>
      <c r="C47" s="237">
        <v>20780</v>
      </c>
      <c r="D47" s="238">
        <v>40660</v>
      </c>
      <c r="F47" s="239" t="s">
        <v>174</v>
      </c>
      <c r="G47" s="236">
        <v>242</v>
      </c>
      <c r="H47" s="237">
        <v>256</v>
      </c>
      <c r="I47" s="238">
        <v>498</v>
      </c>
      <c r="K47" s="125">
        <v>401</v>
      </c>
      <c r="L47" s="195">
        <f t="shared" si="5"/>
        <v>58667</v>
      </c>
      <c r="M47" s="195">
        <f t="shared" si="6"/>
        <v>64949</v>
      </c>
      <c r="N47" s="195">
        <f t="shared" si="7"/>
        <v>123616</v>
      </c>
      <c r="P47" s="242"/>
    </row>
    <row r="48" spans="1:16" ht="24">
      <c r="A48" s="235" t="s">
        <v>175</v>
      </c>
      <c r="B48" s="236">
        <v>19479</v>
      </c>
      <c r="C48" s="237">
        <v>20593</v>
      </c>
      <c r="D48" s="238">
        <v>40072</v>
      </c>
      <c r="F48" s="239" t="s">
        <v>176</v>
      </c>
      <c r="G48" s="236">
        <v>6738</v>
      </c>
      <c r="H48" s="237">
        <v>6938</v>
      </c>
      <c r="I48" s="238">
        <v>13676</v>
      </c>
      <c r="K48" s="125">
        <f t="shared" si="3"/>
        <v>402</v>
      </c>
      <c r="L48" s="195">
        <f t="shared" si="5"/>
        <v>19880</v>
      </c>
      <c r="M48" s="195">
        <f t="shared" si="6"/>
        <v>20780</v>
      </c>
      <c r="N48" s="195">
        <f t="shared" si="7"/>
        <v>40660</v>
      </c>
      <c r="P48" s="242"/>
    </row>
    <row r="49" spans="1:16" ht="24">
      <c r="A49" s="235" t="s">
        <v>177</v>
      </c>
      <c r="B49" s="236">
        <v>17877</v>
      </c>
      <c r="C49" s="237">
        <v>18366</v>
      </c>
      <c r="D49" s="238">
        <v>36243</v>
      </c>
      <c r="F49" s="239" t="s">
        <v>178</v>
      </c>
      <c r="G49" s="236">
        <v>7744</v>
      </c>
      <c r="H49" s="237">
        <v>8344</v>
      </c>
      <c r="I49" s="238">
        <v>16088</v>
      </c>
      <c r="K49" s="125">
        <f t="shared" si="3"/>
        <v>403</v>
      </c>
      <c r="L49" s="195">
        <f t="shared" si="5"/>
        <v>19479</v>
      </c>
      <c r="M49" s="195">
        <f t="shared" si="6"/>
        <v>20593</v>
      </c>
      <c r="N49" s="195">
        <f t="shared" si="7"/>
        <v>40072</v>
      </c>
      <c r="P49" s="242"/>
    </row>
    <row r="50" spans="1:16" ht="18.75">
      <c r="A50" s="235" t="s">
        <v>179</v>
      </c>
      <c r="B50" s="236">
        <v>22424</v>
      </c>
      <c r="C50" s="237">
        <v>23541</v>
      </c>
      <c r="D50" s="238">
        <v>45965</v>
      </c>
      <c r="F50" s="239" t="s">
        <v>180</v>
      </c>
      <c r="G50" s="236">
        <v>2122</v>
      </c>
      <c r="H50" s="237">
        <v>2327</v>
      </c>
      <c r="I50" s="238">
        <v>4449</v>
      </c>
      <c r="K50" s="125">
        <f t="shared" si="3"/>
        <v>404</v>
      </c>
      <c r="L50" s="195">
        <f t="shared" si="5"/>
        <v>17877</v>
      </c>
      <c r="M50" s="195">
        <f t="shared" si="6"/>
        <v>18366</v>
      </c>
      <c r="N50" s="195">
        <f t="shared" si="7"/>
        <v>36243</v>
      </c>
      <c r="P50" s="242"/>
    </row>
    <row r="51" spans="1:16" ht="18.75">
      <c r="A51" s="235" t="s">
        <v>181</v>
      </c>
      <c r="B51" s="236">
        <v>10212</v>
      </c>
      <c r="C51" s="237">
        <v>10421</v>
      </c>
      <c r="D51" s="238">
        <v>20633</v>
      </c>
      <c r="F51" s="239" t="s">
        <v>182</v>
      </c>
      <c r="G51" s="236">
        <v>2296</v>
      </c>
      <c r="H51" s="237">
        <v>2407</v>
      </c>
      <c r="I51" s="238">
        <v>4703</v>
      </c>
      <c r="K51" s="125">
        <f t="shared" si="3"/>
        <v>405</v>
      </c>
      <c r="L51" s="195">
        <f t="shared" si="5"/>
        <v>22424</v>
      </c>
      <c r="M51" s="195">
        <f t="shared" si="6"/>
        <v>23541</v>
      </c>
      <c r="N51" s="195">
        <f t="shared" si="7"/>
        <v>45965</v>
      </c>
      <c r="P51" s="242"/>
    </row>
    <row r="52" spans="1:16" ht="18.75">
      <c r="A52" s="235" t="s">
        <v>183</v>
      </c>
      <c r="B52" s="236">
        <v>10495</v>
      </c>
      <c r="C52" s="237">
        <v>11138</v>
      </c>
      <c r="D52" s="238">
        <v>21633</v>
      </c>
      <c r="F52" s="239" t="s">
        <v>184</v>
      </c>
      <c r="G52" s="236">
        <v>201</v>
      </c>
      <c r="H52" s="237">
        <v>178</v>
      </c>
      <c r="I52" s="238">
        <v>379</v>
      </c>
      <c r="K52" s="125">
        <f t="shared" si="3"/>
        <v>406</v>
      </c>
      <c r="L52" s="195">
        <f t="shared" si="5"/>
        <v>10212</v>
      </c>
      <c r="M52" s="195">
        <f t="shared" si="6"/>
        <v>10421</v>
      </c>
      <c r="N52" s="195">
        <f t="shared" si="7"/>
        <v>20633</v>
      </c>
      <c r="P52" s="242"/>
    </row>
    <row r="53" spans="1:16" ht="18.75">
      <c r="A53" s="235" t="s">
        <v>185</v>
      </c>
      <c r="B53" s="236">
        <v>9811</v>
      </c>
      <c r="C53" s="237">
        <v>10226</v>
      </c>
      <c r="D53" s="238">
        <v>20037</v>
      </c>
      <c r="F53" s="239" t="s">
        <v>186</v>
      </c>
      <c r="G53" s="236">
        <v>351</v>
      </c>
      <c r="H53" s="237">
        <v>324</v>
      </c>
      <c r="I53" s="238">
        <v>675</v>
      </c>
      <c r="K53" s="125">
        <f t="shared" si="3"/>
        <v>407</v>
      </c>
      <c r="L53" s="195">
        <f t="shared" si="5"/>
        <v>10495</v>
      </c>
      <c r="M53" s="195">
        <f t="shared" si="6"/>
        <v>11138</v>
      </c>
      <c r="N53" s="195">
        <f t="shared" si="7"/>
        <v>21633</v>
      </c>
      <c r="P53" s="242"/>
    </row>
    <row r="54" spans="1:16" ht="18.75">
      <c r="A54" s="235" t="s">
        <v>187</v>
      </c>
      <c r="B54" s="236">
        <v>13344</v>
      </c>
      <c r="C54" s="237">
        <v>14327</v>
      </c>
      <c r="D54" s="238">
        <v>27671</v>
      </c>
      <c r="F54" s="239" t="s">
        <v>188</v>
      </c>
      <c r="G54" s="236">
        <v>9591</v>
      </c>
      <c r="H54" s="237">
        <v>11072</v>
      </c>
      <c r="I54" s="238">
        <v>20663</v>
      </c>
      <c r="K54" s="125">
        <f t="shared" si="3"/>
        <v>408</v>
      </c>
      <c r="L54" s="195">
        <f t="shared" si="5"/>
        <v>9811</v>
      </c>
      <c r="M54" s="195">
        <f t="shared" si="6"/>
        <v>10226</v>
      </c>
      <c r="N54" s="195">
        <f t="shared" si="7"/>
        <v>20037</v>
      </c>
      <c r="P54" s="242"/>
    </row>
    <row r="55" spans="1:16" ht="18.75">
      <c r="A55" s="235" t="s">
        <v>189</v>
      </c>
      <c r="B55" s="236">
        <v>29057</v>
      </c>
      <c r="C55" s="237">
        <v>28090</v>
      </c>
      <c r="D55" s="238">
        <v>57147</v>
      </c>
      <c r="F55" s="239" t="s">
        <v>190</v>
      </c>
      <c r="G55" s="236">
        <v>924</v>
      </c>
      <c r="H55" s="237">
        <v>1108</v>
      </c>
      <c r="I55" s="238">
        <v>2032</v>
      </c>
      <c r="K55" s="125">
        <f t="shared" si="3"/>
        <v>409</v>
      </c>
      <c r="L55" s="195">
        <f t="shared" si="5"/>
        <v>13344</v>
      </c>
      <c r="M55" s="195">
        <f t="shared" si="6"/>
        <v>14327</v>
      </c>
      <c r="N55" s="195">
        <f t="shared" si="7"/>
        <v>27671</v>
      </c>
      <c r="P55" s="242"/>
    </row>
    <row r="56" spans="1:16" ht="18.75">
      <c r="A56" s="235" t="s">
        <v>191</v>
      </c>
      <c r="B56" s="236">
        <v>30841</v>
      </c>
      <c r="C56" s="237">
        <v>32146</v>
      </c>
      <c r="D56" s="238">
        <v>62987</v>
      </c>
      <c r="F56" s="239" t="s">
        <v>192</v>
      </c>
      <c r="G56" s="236">
        <v>8899</v>
      </c>
      <c r="H56" s="237">
        <v>10085</v>
      </c>
      <c r="I56" s="238">
        <v>18984</v>
      </c>
      <c r="K56" s="125">
        <f t="shared" si="3"/>
        <v>410</v>
      </c>
      <c r="L56" s="195">
        <f t="shared" si="5"/>
        <v>29057</v>
      </c>
      <c r="M56" s="195">
        <f t="shared" si="6"/>
        <v>28090</v>
      </c>
      <c r="N56" s="195">
        <f t="shared" si="7"/>
        <v>57147</v>
      </c>
      <c r="P56" s="242"/>
    </row>
    <row r="57" spans="1:16" ht="18.75">
      <c r="A57" s="235" t="s">
        <v>193</v>
      </c>
      <c r="B57" s="236">
        <v>24987</v>
      </c>
      <c r="C57" s="237">
        <v>25838</v>
      </c>
      <c r="D57" s="238">
        <v>50825</v>
      </c>
      <c r="F57" s="239" t="s">
        <v>194</v>
      </c>
      <c r="G57" s="236">
        <v>8356</v>
      </c>
      <c r="H57" s="237">
        <v>9014</v>
      </c>
      <c r="I57" s="238">
        <v>17370</v>
      </c>
      <c r="K57" s="125">
        <v>501</v>
      </c>
      <c r="L57" s="195">
        <f t="shared" si="5"/>
        <v>30841</v>
      </c>
      <c r="M57" s="195">
        <f t="shared" si="6"/>
        <v>32146</v>
      </c>
      <c r="N57" s="195">
        <f t="shared" si="7"/>
        <v>62987</v>
      </c>
      <c r="P57" s="242"/>
    </row>
    <row r="58" spans="1:16" ht="18.75">
      <c r="A58" s="235" t="s">
        <v>195</v>
      </c>
      <c r="B58" s="236">
        <v>27283</v>
      </c>
      <c r="C58" s="237">
        <v>27821</v>
      </c>
      <c r="D58" s="238">
        <v>55104</v>
      </c>
      <c r="F58" s="239" t="s">
        <v>196</v>
      </c>
      <c r="G58" s="236">
        <v>12341</v>
      </c>
      <c r="H58" s="237">
        <v>13692</v>
      </c>
      <c r="I58" s="238">
        <v>26033</v>
      </c>
      <c r="K58" s="125">
        <f t="shared" si="3"/>
        <v>502</v>
      </c>
      <c r="L58" s="195">
        <f t="shared" si="5"/>
        <v>24987</v>
      </c>
      <c r="M58" s="195">
        <f t="shared" si="6"/>
        <v>25838</v>
      </c>
      <c r="N58" s="195">
        <f t="shared" si="7"/>
        <v>50825</v>
      </c>
      <c r="P58" s="242"/>
    </row>
    <row r="59" spans="1:16" ht="18.75">
      <c r="A59" s="235" t="s">
        <v>197</v>
      </c>
      <c r="B59" s="236">
        <v>9854</v>
      </c>
      <c r="C59" s="237">
        <v>9682</v>
      </c>
      <c r="D59" s="238">
        <v>19536</v>
      </c>
      <c r="F59" s="239" t="s">
        <v>198</v>
      </c>
      <c r="G59" s="236">
        <v>1240</v>
      </c>
      <c r="H59" s="237">
        <v>1298</v>
      </c>
      <c r="I59" s="238">
        <v>2538</v>
      </c>
      <c r="K59" s="125">
        <f t="shared" si="3"/>
        <v>503</v>
      </c>
      <c r="L59" s="195">
        <f t="shared" si="5"/>
        <v>27283</v>
      </c>
      <c r="M59" s="195">
        <f t="shared" si="6"/>
        <v>27821</v>
      </c>
      <c r="N59" s="195">
        <f t="shared" si="7"/>
        <v>55104</v>
      </c>
      <c r="P59" s="242"/>
    </row>
    <row r="60" spans="1:16" ht="18.75">
      <c r="A60" s="235" t="s">
        <v>199</v>
      </c>
      <c r="B60" s="236">
        <v>18598</v>
      </c>
      <c r="C60" s="237">
        <v>18524</v>
      </c>
      <c r="D60" s="238">
        <v>37122</v>
      </c>
      <c r="F60" s="239" t="s">
        <v>200</v>
      </c>
      <c r="G60" s="236">
        <v>12918</v>
      </c>
      <c r="H60" s="237">
        <v>14546</v>
      </c>
      <c r="I60" s="238">
        <v>27464</v>
      </c>
      <c r="K60" s="125">
        <f t="shared" si="3"/>
        <v>504</v>
      </c>
      <c r="L60" s="195">
        <f t="shared" si="5"/>
        <v>9854</v>
      </c>
      <c r="M60" s="195">
        <f t="shared" si="6"/>
        <v>9682</v>
      </c>
      <c r="N60" s="195">
        <f t="shared" si="7"/>
        <v>19536</v>
      </c>
      <c r="P60" s="242"/>
    </row>
    <row r="61" spans="1:16" ht="18.75">
      <c r="A61" s="235" t="s">
        <v>201</v>
      </c>
      <c r="B61" s="236">
        <v>12910</v>
      </c>
      <c r="C61" s="237">
        <v>13291</v>
      </c>
      <c r="D61" s="238">
        <v>26201</v>
      </c>
      <c r="F61" s="239" t="s">
        <v>202</v>
      </c>
      <c r="G61" s="236">
        <v>5379</v>
      </c>
      <c r="H61" s="237">
        <v>5941</v>
      </c>
      <c r="I61" s="238">
        <v>11320</v>
      </c>
      <c r="K61" s="125">
        <f t="shared" si="3"/>
        <v>505</v>
      </c>
      <c r="L61" s="195">
        <f t="shared" si="5"/>
        <v>18598</v>
      </c>
      <c r="M61" s="195">
        <f t="shared" si="6"/>
        <v>18524</v>
      </c>
      <c r="N61" s="195">
        <f t="shared" si="7"/>
        <v>37122</v>
      </c>
      <c r="P61" s="242"/>
    </row>
    <row r="62" spans="1:16" ht="18.75">
      <c r="A62" s="235" t="s">
        <v>203</v>
      </c>
      <c r="B62" s="236">
        <v>9014</v>
      </c>
      <c r="C62" s="237">
        <v>9025</v>
      </c>
      <c r="D62" s="238">
        <v>18039</v>
      </c>
      <c r="F62" s="239" t="s">
        <v>204</v>
      </c>
      <c r="G62" s="236">
        <v>2084</v>
      </c>
      <c r="H62" s="237">
        <v>2220</v>
      </c>
      <c r="I62" s="238">
        <v>4304</v>
      </c>
      <c r="K62" s="125">
        <f t="shared" si="3"/>
        <v>506</v>
      </c>
      <c r="L62" s="195">
        <f t="shared" si="5"/>
        <v>12910</v>
      </c>
      <c r="M62" s="195">
        <f t="shared" si="6"/>
        <v>13291</v>
      </c>
      <c r="N62" s="195">
        <f t="shared" si="7"/>
        <v>26201</v>
      </c>
      <c r="P62" s="242"/>
    </row>
    <row r="63" spans="1:16" ht="18.75">
      <c r="A63" s="235" t="s">
        <v>205</v>
      </c>
      <c r="B63" s="236">
        <v>9736</v>
      </c>
      <c r="C63" s="237">
        <v>9904</v>
      </c>
      <c r="D63" s="238">
        <v>19640</v>
      </c>
      <c r="F63" s="239" t="s">
        <v>206</v>
      </c>
      <c r="G63" s="236">
        <v>7408</v>
      </c>
      <c r="H63" s="237">
        <v>8177</v>
      </c>
      <c r="I63" s="238">
        <v>15585</v>
      </c>
      <c r="K63" s="125">
        <f t="shared" si="3"/>
        <v>507</v>
      </c>
      <c r="L63" s="195">
        <f t="shared" si="5"/>
        <v>9014</v>
      </c>
      <c r="M63" s="195">
        <f t="shared" si="6"/>
        <v>9025</v>
      </c>
      <c r="N63" s="195">
        <f t="shared" si="7"/>
        <v>18039</v>
      </c>
      <c r="P63" s="242"/>
    </row>
    <row r="64" spans="1:16" ht="18.75">
      <c r="A64" s="235" t="s">
        <v>207</v>
      </c>
      <c r="B64" s="236">
        <v>5669</v>
      </c>
      <c r="C64" s="237">
        <v>5452</v>
      </c>
      <c r="D64" s="238">
        <v>11121</v>
      </c>
      <c r="F64" s="239" t="s">
        <v>208</v>
      </c>
      <c r="G64" s="236">
        <v>3495</v>
      </c>
      <c r="H64" s="237">
        <v>3705</v>
      </c>
      <c r="I64" s="238">
        <v>7200</v>
      </c>
      <c r="K64" s="125">
        <f t="shared" si="3"/>
        <v>508</v>
      </c>
      <c r="L64" s="195">
        <f t="shared" si="5"/>
        <v>9736</v>
      </c>
      <c r="M64" s="195">
        <f t="shared" si="6"/>
        <v>9904</v>
      </c>
      <c r="N64" s="195">
        <f t="shared" si="7"/>
        <v>19640</v>
      </c>
      <c r="P64" s="242"/>
    </row>
    <row r="65" spans="1:16" ht="18.75">
      <c r="A65" s="235" t="s">
        <v>209</v>
      </c>
      <c r="B65" s="236">
        <v>9440</v>
      </c>
      <c r="C65" s="237">
        <v>9741</v>
      </c>
      <c r="D65" s="238">
        <v>19181</v>
      </c>
      <c r="F65" s="239" t="s">
        <v>210</v>
      </c>
      <c r="G65" s="236">
        <v>3859</v>
      </c>
      <c r="H65" s="237">
        <v>4269</v>
      </c>
      <c r="I65" s="238">
        <v>8128</v>
      </c>
      <c r="K65" s="125">
        <f t="shared" si="3"/>
        <v>509</v>
      </c>
      <c r="L65" s="195">
        <f t="shared" si="5"/>
        <v>5669</v>
      </c>
      <c r="M65" s="195">
        <f t="shared" si="6"/>
        <v>5452</v>
      </c>
      <c r="N65" s="195">
        <f t="shared" si="7"/>
        <v>11121</v>
      </c>
      <c r="P65" s="242"/>
    </row>
    <row r="66" spans="1:16" ht="18.75">
      <c r="A66" s="235" t="s">
        <v>211</v>
      </c>
      <c r="B66" s="236">
        <v>3656</v>
      </c>
      <c r="C66" s="237">
        <v>3541</v>
      </c>
      <c r="D66" s="238">
        <v>7197</v>
      </c>
      <c r="F66" s="239" t="s">
        <v>212</v>
      </c>
      <c r="G66" s="236">
        <v>1274</v>
      </c>
      <c r="H66" s="237">
        <v>1312</v>
      </c>
      <c r="I66" s="238">
        <v>2586</v>
      </c>
      <c r="K66" s="125">
        <f t="shared" si="3"/>
        <v>510</v>
      </c>
      <c r="L66" s="195">
        <f t="shared" si="5"/>
        <v>9440</v>
      </c>
      <c r="M66" s="195">
        <f t="shared" si="6"/>
        <v>9741</v>
      </c>
      <c r="N66" s="195">
        <f t="shared" si="7"/>
        <v>19181</v>
      </c>
      <c r="P66" s="242"/>
    </row>
    <row r="67" spans="1:16" ht="18.75">
      <c r="A67" s="235" t="s">
        <v>213</v>
      </c>
      <c r="B67" s="236">
        <v>57246</v>
      </c>
      <c r="C67" s="237">
        <v>57773</v>
      </c>
      <c r="D67" s="238">
        <v>115019</v>
      </c>
      <c r="F67" s="239" t="s">
        <v>214</v>
      </c>
      <c r="G67" s="236">
        <v>5780</v>
      </c>
      <c r="H67" s="237">
        <v>6208</v>
      </c>
      <c r="I67" s="238">
        <v>11988</v>
      </c>
      <c r="K67" s="125">
        <f t="shared" si="3"/>
        <v>511</v>
      </c>
      <c r="L67" s="195">
        <f t="shared" si="5"/>
        <v>3656</v>
      </c>
      <c r="M67" s="195">
        <f t="shared" si="6"/>
        <v>3541</v>
      </c>
      <c r="N67" s="195">
        <f t="shared" si="7"/>
        <v>7197</v>
      </c>
      <c r="P67" s="242"/>
    </row>
    <row r="68" spans="1:16" ht="18.75">
      <c r="A68" s="235" t="s">
        <v>215</v>
      </c>
      <c r="B68" s="236">
        <v>14074</v>
      </c>
      <c r="C68" s="237">
        <v>14570</v>
      </c>
      <c r="D68" s="238">
        <v>28644</v>
      </c>
      <c r="F68" s="239" t="s">
        <v>216</v>
      </c>
      <c r="G68" s="236">
        <v>5129</v>
      </c>
      <c r="H68" s="237">
        <v>5377</v>
      </c>
      <c r="I68" s="238">
        <v>10506</v>
      </c>
      <c r="K68" s="125">
        <v>601</v>
      </c>
      <c r="L68" s="195">
        <f t="shared" si="5"/>
        <v>57246</v>
      </c>
      <c r="M68" s="195">
        <f t="shared" si="6"/>
        <v>57773</v>
      </c>
      <c r="N68" s="195">
        <f t="shared" si="7"/>
        <v>115019</v>
      </c>
      <c r="P68" s="242"/>
    </row>
    <row r="69" spans="1:16" ht="24">
      <c r="A69" s="235" t="s">
        <v>217</v>
      </c>
      <c r="B69" s="236">
        <v>22809</v>
      </c>
      <c r="C69" s="237">
        <v>22435</v>
      </c>
      <c r="D69" s="238">
        <v>45244</v>
      </c>
      <c r="F69" s="239" t="s">
        <v>218</v>
      </c>
      <c r="G69" s="236">
        <v>2330</v>
      </c>
      <c r="H69" s="237">
        <v>2409</v>
      </c>
      <c r="I69" s="238">
        <v>4739</v>
      </c>
      <c r="K69" s="125">
        <f t="shared" ref="K69:K84" si="8">K68+1</f>
        <v>602</v>
      </c>
      <c r="L69" s="195">
        <f t="shared" si="5"/>
        <v>14074</v>
      </c>
      <c r="M69" s="195">
        <f t="shared" si="6"/>
        <v>14570</v>
      </c>
      <c r="N69" s="195">
        <f t="shared" si="7"/>
        <v>28644</v>
      </c>
      <c r="P69" s="242"/>
    </row>
    <row r="70" spans="1:16" ht="24">
      <c r="A70" s="235" t="s">
        <v>219</v>
      </c>
      <c r="B70" s="236">
        <v>6438</v>
      </c>
      <c r="C70" s="237">
        <v>6512</v>
      </c>
      <c r="D70" s="238">
        <v>12950</v>
      </c>
      <c r="F70" s="239" t="s">
        <v>220</v>
      </c>
      <c r="G70" s="236">
        <v>8928</v>
      </c>
      <c r="H70" s="237">
        <v>9793</v>
      </c>
      <c r="I70" s="238">
        <v>18721</v>
      </c>
      <c r="K70" s="125">
        <f t="shared" si="8"/>
        <v>603</v>
      </c>
      <c r="L70" s="195">
        <f t="shared" si="5"/>
        <v>22809</v>
      </c>
      <c r="M70" s="195">
        <f t="shared" si="6"/>
        <v>22435</v>
      </c>
      <c r="N70" s="195">
        <f t="shared" si="7"/>
        <v>45244</v>
      </c>
      <c r="P70" s="242"/>
    </row>
    <row r="71" spans="1:16" ht="18.75">
      <c r="A71" s="235" t="s">
        <v>221</v>
      </c>
      <c r="B71" s="236">
        <v>15038</v>
      </c>
      <c r="C71" s="237">
        <v>14395</v>
      </c>
      <c r="D71" s="238">
        <v>29433</v>
      </c>
      <c r="F71" s="239" t="s">
        <v>222</v>
      </c>
      <c r="G71" s="236">
        <v>15180</v>
      </c>
      <c r="H71" s="237">
        <v>16469</v>
      </c>
      <c r="I71" s="238">
        <v>31649</v>
      </c>
      <c r="K71" s="125">
        <f t="shared" si="8"/>
        <v>604</v>
      </c>
      <c r="L71" s="195">
        <f t="shared" si="5"/>
        <v>6438</v>
      </c>
      <c r="M71" s="195">
        <f t="shared" si="6"/>
        <v>6512</v>
      </c>
      <c r="N71" s="195">
        <f t="shared" si="7"/>
        <v>12950</v>
      </c>
      <c r="P71" s="242"/>
    </row>
    <row r="72" spans="1:16" ht="18.75">
      <c r="A72" s="235" t="s">
        <v>223</v>
      </c>
      <c r="B72" s="236">
        <v>13829</v>
      </c>
      <c r="C72" s="237">
        <v>13032</v>
      </c>
      <c r="D72" s="238">
        <v>26861</v>
      </c>
      <c r="F72" s="239" t="s">
        <v>224</v>
      </c>
      <c r="G72" s="236">
        <v>7964</v>
      </c>
      <c r="H72" s="237">
        <v>8661</v>
      </c>
      <c r="I72" s="238">
        <v>16625</v>
      </c>
      <c r="K72" s="125">
        <f t="shared" si="8"/>
        <v>605</v>
      </c>
      <c r="L72" s="195">
        <f t="shared" si="5"/>
        <v>15038</v>
      </c>
      <c r="M72" s="195">
        <f t="shared" si="6"/>
        <v>14395</v>
      </c>
      <c r="N72" s="195">
        <f t="shared" si="7"/>
        <v>29433</v>
      </c>
      <c r="P72" s="242"/>
    </row>
    <row r="73" spans="1:16" ht="18.75">
      <c r="A73" s="235" t="s">
        <v>225</v>
      </c>
      <c r="B73" s="236">
        <v>19799</v>
      </c>
      <c r="C73" s="237">
        <v>19351</v>
      </c>
      <c r="D73" s="238">
        <v>39150</v>
      </c>
      <c r="F73" s="239" t="s">
        <v>226</v>
      </c>
      <c r="G73" s="236">
        <v>3461</v>
      </c>
      <c r="H73" s="237">
        <v>3579</v>
      </c>
      <c r="I73" s="238">
        <v>7040</v>
      </c>
      <c r="K73" s="125">
        <f t="shared" si="8"/>
        <v>606</v>
      </c>
      <c r="L73" s="195">
        <f t="shared" si="5"/>
        <v>13829</v>
      </c>
      <c r="M73" s="195">
        <f t="shared" si="6"/>
        <v>13032</v>
      </c>
      <c r="N73" s="195">
        <f t="shared" si="7"/>
        <v>26861</v>
      </c>
      <c r="P73" s="242"/>
    </row>
    <row r="74" spans="1:16" ht="18.75">
      <c r="A74" s="235" t="s">
        <v>227</v>
      </c>
      <c r="B74" s="236">
        <v>19127</v>
      </c>
      <c r="C74" s="237">
        <v>19326</v>
      </c>
      <c r="D74" s="238">
        <v>38453</v>
      </c>
      <c r="F74" s="239" t="s">
        <v>228</v>
      </c>
      <c r="G74" s="236">
        <v>4734</v>
      </c>
      <c r="H74" s="237">
        <v>5010</v>
      </c>
      <c r="I74" s="238">
        <v>9744</v>
      </c>
      <c r="K74" s="125">
        <f t="shared" si="8"/>
        <v>607</v>
      </c>
      <c r="L74" s="195">
        <f t="shared" si="5"/>
        <v>19799</v>
      </c>
      <c r="M74" s="195">
        <f t="shared" si="6"/>
        <v>19351</v>
      </c>
      <c r="N74" s="195">
        <f t="shared" si="7"/>
        <v>39150</v>
      </c>
      <c r="P74" s="242"/>
    </row>
    <row r="75" spans="1:16" ht="18.75">
      <c r="A75" s="235" t="s">
        <v>229</v>
      </c>
      <c r="B75" s="236">
        <v>8235</v>
      </c>
      <c r="C75" s="237">
        <v>7880</v>
      </c>
      <c r="D75" s="238">
        <v>16115</v>
      </c>
      <c r="F75" s="239" t="s">
        <v>230</v>
      </c>
      <c r="G75" s="236">
        <v>9745</v>
      </c>
      <c r="H75" s="237">
        <v>10604</v>
      </c>
      <c r="I75" s="238">
        <v>20349</v>
      </c>
      <c r="K75" s="125">
        <f t="shared" si="8"/>
        <v>608</v>
      </c>
      <c r="L75" s="195">
        <f t="shared" si="5"/>
        <v>19127</v>
      </c>
      <c r="M75" s="195">
        <f t="shared" si="6"/>
        <v>19326</v>
      </c>
      <c r="N75" s="195">
        <f t="shared" si="7"/>
        <v>38453</v>
      </c>
      <c r="P75" s="242"/>
    </row>
    <row r="76" spans="1:16" ht="18.75">
      <c r="A76" s="235" t="s">
        <v>231</v>
      </c>
      <c r="B76" s="236">
        <v>20720</v>
      </c>
      <c r="C76" s="237">
        <v>21111</v>
      </c>
      <c r="D76" s="238">
        <v>41831</v>
      </c>
      <c r="F76" s="239" t="s">
        <v>232</v>
      </c>
      <c r="G76" s="236">
        <v>3243</v>
      </c>
      <c r="H76" s="237">
        <v>3485</v>
      </c>
      <c r="I76" s="238">
        <v>6728</v>
      </c>
      <c r="K76" s="125">
        <f t="shared" si="8"/>
        <v>609</v>
      </c>
      <c r="L76" s="195">
        <f t="shared" si="5"/>
        <v>8235</v>
      </c>
      <c r="M76" s="195">
        <f t="shared" si="6"/>
        <v>7880</v>
      </c>
      <c r="N76" s="195">
        <f t="shared" si="7"/>
        <v>16115</v>
      </c>
      <c r="P76" s="242"/>
    </row>
    <row r="77" spans="1:16" ht="18.75">
      <c r="A77" s="235" t="s">
        <v>233</v>
      </c>
      <c r="B77" s="236">
        <v>8644</v>
      </c>
      <c r="C77" s="237">
        <v>8585</v>
      </c>
      <c r="D77" s="238">
        <v>17229</v>
      </c>
      <c r="F77" s="239" t="s">
        <v>234</v>
      </c>
      <c r="G77" s="236">
        <v>4455</v>
      </c>
      <c r="H77" s="237">
        <v>4561</v>
      </c>
      <c r="I77" s="238">
        <v>9016</v>
      </c>
      <c r="K77" s="125">
        <f t="shared" si="8"/>
        <v>610</v>
      </c>
      <c r="L77" s="195">
        <f t="shared" si="5"/>
        <v>20720</v>
      </c>
      <c r="M77" s="195">
        <f t="shared" si="6"/>
        <v>21111</v>
      </c>
      <c r="N77" s="195">
        <f t="shared" si="7"/>
        <v>41831</v>
      </c>
      <c r="P77" s="242"/>
    </row>
    <row r="78" spans="1:16" ht="18.75">
      <c r="A78" s="235" t="s">
        <v>68</v>
      </c>
      <c r="B78" s="236">
        <v>45744</v>
      </c>
      <c r="C78" s="237">
        <v>48671</v>
      </c>
      <c r="D78" s="238">
        <v>94415</v>
      </c>
      <c r="F78" s="239" t="s">
        <v>235</v>
      </c>
      <c r="G78" s="236">
        <v>1243</v>
      </c>
      <c r="H78" s="237">
        <v>1163</v>
      </c>
      <c r="I78" s="238">
        <v>2406</v>
      </c>
      <c r="K78" s="125">
        <f t="shared" si="8"/>
        <v>611</v>
      </c>
      <c r="L78" s="195">
        <f t="shared" si="5"/>
        <v>8644</v>
      </c>
      <c r="M78" s="195">
        <f t="shared" si="6"/>
        <v>8585</v>
      </c>
      <c r="N78" s="195">
        <f t="shared" si="7"/>
        <v>17229</v>
      </c>
      <c r="P78" s="242"/>
    </row>
    <row r="79" spans="1:16" ht="18.75">
      <c r="A79" s="235" t="s">
        <v>236</v>
      </c>
      <c r="B79" s="236">
        <v>63273</v>
      </c>
      <c r="C79" s="237">
        <v>62689</v>
      </c>
      <c r="D79" s="238">
        <v>125962</v>
      </c>
      <c r="F79" s="239" t="s">
        <v>237</v>
      </c>
      <c r="G79" s="236">
        <v>2267</v>
      </c>
      <c r="H79" s="237">
        <v>2314</v>
      </c>
      <c r="I79" s="238">
        <v>4581</v>
      </c>
      <c r="K79" s="125">
        <v>701</v>
      </c>
      <c r="L79" s="195">
        <f t="shared" si="5"/>
        <v>45744</v>
      </c>
      <c r="M79" s="195">
        <f t="shared" si="6"/>
        <v>48671</v>
      </c>
      <c r="N79" s="195">
        <f t="shared" si="7"/>
        <v>94415</v>
      </c>
      <c r="P79" s="242"/>
    </row>
    <row r="80" spans="1:16" ht="18.75">
      <c r="A80" s="235" t="s">
        <v>238</v>
      </c>
      <c r="B80" s="236">
        <v>28755</v>
      </c>
      <c r="C80" s="237">
        <v>28031</v>
      </c>
      <c r="D80" s="238">
        <v>56786</v>
      </c>
      <c r="F80" s="239" t="s">
        <v>239</v>
      </c>
      <c r="G80" s="236">
        <v>987</v>
      </c>
      <c r="H80" s="237">
        <v>888</v>
      </c>
      <c r="I80" s="238">
        <v>1875</v>
      </c>
      <c r="K80" s="125">
        <f t="shared" si="8"/>
        <v>702</v>
      </c>
      <c r="L80" s="195">
        <f t="shared" si="5"/>
        <v>63273</v>
      </c>
      <c r="M80" s="195">
        <f t="shared" si="6"/>
        <v>62689</v>
      </c>
      <c r="N80" s="195">
        <f t="shared" si="7"/>
        <v>125962</v>
      </c>
      <c r="P80" s="242"/>
    </row>
    <row r="81" spans="1:16" ht="18.75">
      <c r="A81" s="235" t="s">
        <v>240</v>
      </c>
      <c r="B81" s="236">
        <v>15658</v>
      </c>
      <c r="C81" s="237">
        <v>15054</v>
      </c>
      <c r="D81" s="238">
        <v>30712</v>
      </c>
      <c r="F81" s="239" t="s">
        <v>241</v>
      </c>
      <c r="G81" s="236">
        <v>1265</v>
      </c>
      <c r="H81" s="237">
        <v>1066</v>
      </c>
      <c r="I81" s="238">
        <v>2331</v>
      </c>
      <c r="K81" s="125">
        <f t="shared" si="8"/>
        <v>703</v>
      </c>
      <c r="L81" s="195">
        <f t="shared" si="5"/>
        <v>28755</v>
      </c>
      <c r="M81" s="195">
        <f t="shared" si="6"/>
        <v>28031</v>
      </c>
      <c r="N81" s="195">
        <f t="shared" si="7"/>
        <v>56786</v>
      </c>
      <c r="P81" s="242"/>
    </row>
    <row r="82" spans="1:16" ht="18.75">
      <c r="A82" s="235" t="s">
        <v>242</v>
      </c>
      <c r="B82" s="236">
        <v>19592</v>
      </c>
      <c r="C82" s="237">
        <v>18129</v>
      </c>
      <c r="D82" s="238">
        <v>37721</v>
      </c>
      <c r="F82" s="239" t="s">
        <v>243</v>
      </c>
      <c r="G82" s="236">
        <v>10002</v>
      </c>
      <c r="H82" s="237">
        <v>11743</v>
      </c>
      <c r="I82" s="238">
        <v>21745</v>
      </c>
      <c r="K82" s="125">
        <f t="shared" si="8"/>
        <v>704</v>
      </c>
      <c r="L82" s="195">
        <f t="shared" si="5"/>
        <v>15658</v>
      </c>
      <c r="M82" s="195">
        <f t="shared" si="6"/>
        <v>15054</v>
      </c>
      <c r="N82" s="195">
        <f t="shared" si="7"/>
        <v>30712</v>
      </c>
      <c r="P82" s="242"/>
    </row>
    <row r="83" spans="1:16" ht="18.75">
      <c r="A83" s="235" t="s">
        <v>244</v>
      </c>
      <c r="B83" s="236">
        <v>20618</v>
      </c>
      <c r="C83" s="237">
        <v>20648</v>
      </c>
      <c r="D83" s="238">
        <v>41266</v>
      </c>
      <c r="F83" s="239" t="s">
        <v>245</v>
      </c>
      <c r="G83" s="236">
        <v>2897</v>
      </c>
      <c r="H83" s="237">
        <v>3028</v>
      </c>
      <c r="I83" s="238">
        <v>5925</v>
      </c>
      <c r="K83" s="125">
        <f t="shared" si="8"/>
        <v>705</v>
      </c>
      <c r="L83" s="195">
        <f t="shared" si="5"/>
        <v>19592</v>
      </c>
      <c r="M83" s="195">
        <f t="shared" si="6"/>
        <v>18129</v>
      </c>
      <c r="N83" s="195">
        <f t="shared" si="7"/>
        <v>37721</v>
      </c>
      <c r="P83" s="242"/>
    </row>
    <row r="84" spans="1:16" ht="19.5" thickBot="1">
      <c r="A84" s="243"/>
      <c r="B84" s="244">
        <v>2106063</v>
      </c>
      <c r="C84" s="245">
        <v>2195649</v>
      </c>
      <c r="D84" s="246">
        <v>4301712</v>
      </c>
      <c r="F84" s="239" t="s">
        <v>246</v>
      </c>
      <c r="G84" s="236">
        <v>4574</v>
      </c>
      <c r="H84" s="237">
        <v>5412</v>
      </c>
      <c r="I84" s="238">
        <v>9986</v>
      </c>
      <c r="K84" s="125">
        <f t="shared" si="8"/>
        <v>706</v>
      </c>
      <c r="L84" s="195">
        <f t="shared" si="5"/>
        <v>20618</v>
      </c>
      <c r="M84" s="195">
        <f t="shared" si="6"/>
        <v>20648</v>
      </c>
      <c r="N84" s="195">
        <f t="shared" si="7"/>
        <v>41266</v>
      </c>
      <c r="P84" s="242"/>
    </row>
    <row r="85" spans="1:16" ht="15.75" thickTop="1">
      <c r="F85" s="239" t="s">
        <v>247</v>
      </c>
      <c r="G85" s="236">
        <v>6445</v>
      </c>
      <c r="H85" s="237">
        <v>7216</v>
      </c>
      <c r="I85" s="238">
        <v>13661</v>
      </c>
      <c r="L85" s="195">
        <f t="shared" si="5"/>
        <v>2106063</v>
      </c>
      <c r="M85" s="195">
        <f t="shared" si="6"/>
        <v>2195649</v>
      </c>
      <c r="N85" s="195">
        <f t="shared" si="7"/>
        <v>4301712</v>
      </c>
      <c r="P85" s="242"/>
    </row>
    <row r="86" spans="1:16" ht="15.75" thickBot="1">
      <c r="F86" s="239" t="s">
        <v>248</v>
      </c>
      <c r="G86" s="236">
        <v>6346</v>
      </c>
      <c r="H86" s="237">
        <v>7179</v>
      </c>
      <c r="I86" s="238">
        <v>13525</v>
      </c>
      <c r="N86" s="195"/>
      <c r="P86" s="247" t="s">
        <v>36</v>
      </c>
    </row>
    <row r="87" spans="1:16" ht="15.75" thickTop="1">
      <c r="F87" s="239" t="s">
        <v>249</v>
      </c>
      <c r="G87" s="236">
        <v>14207</v>
      </c>
      <c r="H87" s="237">
        <v>16791</v>
      </c>
      <c r="I87" s="238">
        <v>30998</v>
      </c>
      <c r="N87" s="195">
        <f>SUM(I3:I474)</f>
        <v>4301712</v>
      </c>
    </row>
    <row r="88" spans="1:16">
      <c r="F88" s="239" t="s">
        <v>250</v>
      </c>
      <c r="G88" s="236">
        <v>3083</v>
      </c>
      <c r="H88" s="237">
        <v>3071</v>
      </c>
      <c r="I88" s="238">
        <v>6154</v>
      </c>
    </row>
    <row r="89" spans="1:16">
      <c r="F89" s="239" t="s">
        <v>251</v>
      </c>
      <c r="G89" s="236">
        <v>9451</v>
      </c>
      <c r="H89" s="237">
        <v>10316</v>
      </c>
      <c r="I89" s="238">
        <v>19767</v>
      </c>
    </row>
    <row r="90" spans="1:16">
      <c r="F90" s="239" t="s">
        <v>252</v>
      </c>
      <c r="G90" s="236">
        <v>11092</v>
      </c>
      <c r="H90" s="237">
        <v>12885</v>
      </c>
      <c r="I90" s="238">
        <v>23977</v>
      </c>
    </row>
    <row r="91" spans="1:16">
      <c r="F91" s="239" t="s">
        <v>253</v>
      </c>
      <c r="G91" s="236">
        <v>5032</v>
      </c>
      <c r="H91" s="237">
        <v>5743</v>
      </c>
      <c r="I91" s="238">
        <v>10775</v>
      </c>
    </row>
    <row r="92" spans="1:16">
      <c r="F92" s="239" t="s">
        <v>254</v>
      </c>
      <c r="G92" s="236">
        <v>2138</v>
      </c>
      <c r="H92" s="237">
        <v>2550</v>
      </c>
      <c r="I92" s="238">
        <v>4688</v>
      </c>
    </row>
    <row r="93" spans="1:16">
      <c r="F93" s="239" t="s">
        <v>255</v>
      </c>
      <c r="G93" s="236">
        <v>4648</v>
      </c>
      <c r="H93" s="237">
        <v>5044</v>
      </c>
      <c r="I93" s="238">
        <v>9692</v>
      </c>
    </row>
    <row r="94" spans="1:16">
      <c r="F94" s="239" t="s">
        <v>256</v>
      </c>
      <c r="G94" s="236">
        <v>678</v>
      </c>
      <c r="H94" s="237">
        <v>679</v>
      </c>
      <c r="I94" s="238">
        <v>1357</v>
      </c>
    </row>
    <row r="95" spans="1:16">
      <c r="F95" s="239" t="s">
        <v>257</v>
      </c>
      <c r="G95" s="236">
        <v>336</v>
      </c>
      <c r="H95" s="237">
        <v>310</v>
      </c>
      <c r="I95" s="238">
        <v>646</v>
      </c>
    </row>
    <row r="96" spans="1:16">
      <c r="F96" s="239" t="s">
        <v>258</v>
      </c>
      <c r="G96" s="236">
        <v>625</v>
      </c>
      <c r="H96" s="237">
        <v>557</v>
      </c>
      <c r="I96" s="238">
        <v>1182</v>
      </c>
    </row>
    <row r="97" spans="6:9">
      <c r="F97" s="239" t="s">
        <v>259</v>
      </c>
      <c r="G97" s="236">
        <v>265</v>
      </c>
      <c r="H97" s="237">
        <v>252</v>
      </c>
      <c r="I97" s="238">
        <v>517</v>
      </c>
    </row>
    <row r="98" spans="6:9">
      <c r="F98" s="239" t="s">
        <v>260</v>
      </c>
      <c r="G98" s="236">
        <v>948</v>
      </c>
      <c r="H98" s="237">
        <v>862</v>
      </c>
      <c r="I98" s="238">
        <v>1810</v>
      </c>
    </row>
    <row r="99" spans="6:9">
      <c r="F99" s="239" t="s">
        <v>261</v>
      </c>
      <c r="G99" s="236">
        <v>2240</v>
      </c>
      <c r="H99" s="237">
        <v>2381</v>
      </c>
      <c r="I99" s="238">
        <v>4621</v>
      </c>
    </row>
    <row r="100" spans="6:9">
      <c r="F100" s="239" t="s">
        <v>262</v>
      </c>
      <c r="G100" s="236">
        <v>272</v>
      </c>
      <c r="H100" s="237">
        <v>252</v>
      </c>
      <c r="I100" s="238">
        <v>524</v>
      </c>
    </row>
    <row r="101" spans="6:9">
      <c r="F101" s="239" t="s">
        <v>263</v>
      </c>
      <c r="G101" s="236">
        <v>887</v>
      </c>
      <c r="H101" s="237">
        <v>916</v>
      </c>
      <c r="I101" s="238">
        <v>1803</v>
      </c>
    </row>
    <row r="102" spans="6:9">
      <c r="F102" s="239" t="s">
        <v>264</v>
      </c>
      <c r="G102" s="236">
        <v>13333</v>
      </c>
      <c r="H102" s="237">
        <v>15484</v>
      </c>
      <c r="I102" s="238">
        <v>28817</v>
      </c>
    </row>
    <row r="103" spans="6:9">
      <c r="F103" s="239" t="s">
        <v>265</v>
      </c>
      <c r="G103" s="236">
        <v>6999</v>
      </c>
      <c r="H103" s="237">
        <v>7779</v>
      </c>
      <c r="I103" s="238">
        <v>14778</v>
      </c>
    </row>
    <row r="104" spans="6:9">
      <c r="F104" s="239" t="s">
        <v>266</v>
      </c>
      <c r="G104" s="236">
        <v>2409</v>
      </c>
      <c r="H104" s="237">
        <v>2955</v>
      </c>
      <c r="I104" s="238">
        <v>5364</v>
      </c>
    </row>
    <row r="105" spans="6:9">
      <c r="F105" s="239" t="s">
        <v>267</v>
      </c>
      <c r="G105" s="236">
        <v>7849</v>
      </c>
      <c r="H105" s="237">
        <v>8398</v>
      </c>
      <c r="I105" s="238">
        <v>16247</v>
      </c>
    </row>
    <row r="106" spans="6:9">
      <c r="F106" s="239" t="s">
        <v>268</v>
      </c>
      <c r="G106" s="236">
        <v>21358</v>
      </c>
      <c r="H106" s="237">
        <v>23969</v>
      </c>
      <c r="I106" s="238">
        <v>45327</v>
      </c>
    </row>
    <row r="107" spans="6:9">
      <c r="F107" s="239" t="s">
        <v>269</v>
      </c>
      <c r="G107" s="236">
        <v>3137</v>
      </c>
      <c r="H107" s="237">
        <v>3236</v>
      </c>
      <c r="I107" s="238">
        <v>6373</v>
      </c>
    </row>
    <row r="108" spans="6:9">
      <c r="F108" s="239" t="s">
        <v>270</v>
      </c>
      <c r="G108" s="236">
        <v>16148</v>
      </c>
      <c r="H108" s="237">
        <v>17389</v>
      </c>
      <c r="I108" s="238">
        <v>33537</v>
      </c>
    </row>
    <row r="109" spans="6:9">
      <c r="F109" s="239" t="s">
        <v>271</v>
      </c>
      <c r="G109" s="236">
        <v>3306</v>
      </c>
      <c r="H109" s="237">
        <v>3285</v>
      </c>
      <c r="I109" s="238">
        <v>6591</v>
      </c>
    </row>
    <row r="110" spans="6:9">
      <c r="F110" s="239" t="s">
        <v>272</v>
      </c>
      <c r="G110" s="236">
        <v>4487</v>
      </c>
      <c r="H110" s="237">
        <v>4615</v>
      </c>
      <c r="I110" s="238">
        <v>9102</v>
      </c>
    </row>
    <row r="111" spans="6:9">
      <c r="F111" s="239" t="s">
        <v>273</v>
      </c>
      <c r="G111" s="236">
        <v>3665</v>
      </c>
      <c r="H111" s="237">
        <v>3538</v>
      </c>
      <c r="I111" s="238">
        <v>7203</v>
      </c>
    </row>
    <row r="112" spans="6:9">
      <c r="F112" s="239" t="s">
        <v>274</v>
      </c>
      <c r="G112" s="236">
        <v>4038</v>
      </c>
      <c r="H112" s="237">
        <v>3957</v>
      </c>
      <c r="I112" s="238">
        <v>7995</v>
      </c>
    </row>
    <row r="113" spans="6:9">
      <c r="F113" s="239" t="s">
        <v>275</v>
      </c>
      <c r="G113" s="236">
        <v>4229</v>
      </c>
      <c r="H113" s="237">
        <v>4313</v>
      </c>
      <c r="I113" s="238">
        <v>8542</v>
      </c>
    </row>
    <row r="114" spans="6:9">
      <c r="F114" s="239" t="s">
        <v>276</v>
      </c>
      <c r="G114" s="236">
        <v>1212</v>
      </c>
      <c r="H114" s="237">
        <v>1181</v>
      </c>
      <c r="I114" s="238">
        <v>2393</v>
      </c>
    </row>
    <row r="115" spans="6:9">
      <c r="F115" s="239" t="s">
        <v>277</v>
      </c>
      <c r="G115" s="236">
        <v>1574</v>
      </c>
      <c r="H115" s="237">
        <v>1487</v>
      </c>
      <c r="I115" s="238">
        <v>3061</v>
      </c>
    </row>
    <row r="116" spans="6:9">
      <c r="F116" s="239" t="s">
        <v>278</v>
      </c>
      <c r="G116" s="236">
        <v>2235</v>
      </c>
      <c r="H116" s="237">
        <v>2175</v>
      </c>
      <c r="I116" s="238">
        <v>4410</v>
      </c>
    </row>
    <row r="117" spans="6:9">
      <c r="F117" s="239" t="s">
        <v>279</v>
      </c>
      <c r="G117" s="236">
        <v>2040</v>
      </c>
      <c r="H117" s="237">
        <v>2169</v>
      </c>
      <c r="I117" s="238">
        <v>4209</v>
      </c>
    </row>
    <row r="118" spans="6:9">
      <c r="F118" s="239" t="s">
        <v>280</v>
      </c>
      <c r="G118" s="236">
        <v>788</v>
      </c>
      <c r="H118" s="237">
        <v>790</v>
      </c>
      <c r="I118" s="238">
        <v>1578</v>
      </c>
    </row>
    <row r="119" spans="6:9">
      <c r="F119" s="239" t="s">
        <v>281</v>
      </c>
      <c r="G119" s="236">
        <v>1094</v>
      </c>
      <c r="H119" s="237">
        <v>1017</v>
      </c>
      <c r="I119" s="238">
        <v>2111</v>
      </c>
    </row>
    <row r="120" spans="6:9">
      <c r="F120" s="239" t="s">
        <v>282</v>
      </c>
      <c r="G120" s="236">
        <v>792</v>
      </c>
      <c r="H120" s="237">
        <v>739</v>
      </c>
      <c r="I120" s="238">
        <v>1531</v>
      </c>
    </row>
    <row r="121" spans="6:9">
      <c r="F121" s="239" t="s">
        <v>283</v>
      </c>
      <c r="G121" s="236">
        <v>863</v>
      </c>
      <c r="H121" s="237">
        <v>802</v>
      </c>
      <c r="I121" s="238">
        <v>1665</v>
      </c>
    </row>
    <row r="122" spans="6:9">
      <c r="F122" s="239" t="s">
        <v>284</v>
      </c>
      <c r="G122" s="236">
        <v>563</v>
      </c>
      <c r="H122" s="237">
        <v>543</v>
      </c>
      <c r="I122" s="238">
        <v>1106</v>
      </c>
    </row>
    <row r="123" spans="6:9">
      <c r="F123" s="239" t="s">
        <v>285</v>
      </c>
      <c r="G123" s="236">
        <v>20440</v>
      </c>
      <c r="H123" s="237">
        <v>22535</v>
      </c>
      <c r="I123" s="238">
        <v>42975</v>
      </c>
    </row>
    <row r="124" spans="6:9">
      <c r="F124" s="239" t="s">
        <v>286</v>
      </c>
      <c r="G124" s="236">
        <v>20018</v>
      </c>
      <c r="H124" s="237">
        <v>21638</v>
      </c>
      <c r="I124" s="238">
        <v>41656</v>
      </c>
    </row>
    <row r="125" spans="6:9">
      <c r="F125" s="239" t="s">
        <v>287</v>
      </c>
      <c r="G125" s="236">
        <v>3421</v>
      </c>
      <c r="H125" s="237">
        <v>3435</v>
      </c>
      <c r="I125" s="238">
        <v>6856</v>
      </c>
    </row>
    <row r="126" spans="6:9">
      <c r="F126" s="239" t="s">
        <v>288</v>
      </c>
      <c r="G126" s="236">
        <v>12184</v>
      </c>
      <c r="H126" s="237">
        <v>12787</v>
      </c>
      <c r="I126" s="238">
        <v>24971</v>
      </c>
    </row>
    <row r="127" spans="6:9">
      <c r="F127" s="239" t="s">
        <v>289</v>
      </c>
      <c r="G127" s="236">
        <v>10017</v>
      </c>
      <c r="H127" s="237">
        <v>10166</v>
      </c>
      <c r="I127" s="238">
        <v>20183</v>
      </c>
    </row>
    <row r="128" spans="6:9">
      <c r="F128" s="239" t="s">
        <v>290</v>
      </c>
      <c r="G128" s="236">
        <v>8584</v>
      </c>
      <c r="H128" s="237">
        <v>8710</v>
      </c>
      <c r="I128" s="238">
        <v>17294</v>
      </c>
    </row>
    <row r="129" spans="6:9">
      <c r="F129" s="239" t="s">
        <v>291</v>
      </c>
      <c r="G129" s="236">
        <v>4508</v>
      </c>
      <c r="H129" s="237">
        <v>4551</v>
      </c>
      <c r="I129" s="238">
        <v>9059</v>
      </c>
    </row>
    <row r="130" spans="6:9">
      <c r="F130" s="239" t="s">
        <v>292</v>
      </c>
      <c r="G130" s="236">
        <v>14176</v>
      </c>
      <c r="H130" s="237">
        <v>12072</v>
      </c>
      <c r="I130" s="238">
        <v>26248</v>
      </c>
    </row>
    <row r="131" spans="6:9">
      <c r="F131" s="239" t="s">
        <v>293</v>
      </c>
      <c r="G131" s="236">
        <v>5277</v>
      </c>
      <c r="H131" s="237">
        <v>5517</v>
      </c>
      <c r="I131" s="238">
        <v>10794</v>
      </c>
    </row>
    <row r="132" spans="6:9">
      <c r="F132" s="239" t="s">
        <v>294</v>
      </c>
      <c r="G132" s="236">
        <v>12797</v>
      </c>
      <c r="H132" s="237">
        <v>13312</v>
      </c>
      <c r="I132" s="238">
        <v>26109</v>
      </c>
    </row>
    <row r="133" spans="6:9">
      <c r="F133" s="239" t="s">
        <v>295</v>
      </c>
      <c r="G133" s="236">
        <v>3868</v>
      </c>
      <c r="H133" s="237">
        <v>3762</v>
      </c>
      <c r="I133" s="238">
        <v>7630</v>
      </c>
    </row>
    <row r="134" spans="6:9">
      <c r="F134" s="239" t="s">
        <v>296</v>
      </c>
      <c r="G134" s="236">
        <v>5406</v>
      </c>
      <c r="H134" s="237">
        <v>5586</v>
      </c>
      <c r="I134" s="238">
        <v>10992</v>
      </c>
    </row>
    <row r="135" spans="6:9">
      <c r="F135" s="239" t="s">
        <v>297</v>
      </c>
      <c r="G135" s="236">
        <v>3659</v>
      </c>
      <c r="H135" s="237">
        <v>3618</v>
      </c>
      <c r="I135" s="238">
        <v>7277</v>
      </c>
    </row>
    <row r="136" spans="6:9">
      <c r="F136" s="239" t="s">
        <v>298</v>
      </c>
      <c r="G136" s="236">
        <v>1418</v>
      </c>
      <c r="H136" s="237">
        <v>1424</v>
      </c>
      <c r="I136" s="238">
        <v>2842</v>
      </c>
    </row>
    <row r="137" spans="6:9">
      <c r="F137" s="239" t="s">
        <v>299</v>
      </c>
      <c r="G137" s="236">
        <v>4012</v>
      </c>
      <c r="H137" s="237">
        <v>4705</v>
      </c>
      <c r="I137" s="238">
        <v>8717</v>
      </c>
    </row>
    <row r="138" spans="6:9">
      <c r="F138" s="239" t="s">
        <v>300</v>
      </c>
      <c r="G138" s="236">
        <v>2295</v>
      </c>
      <c r="H138" s="237">
        <v>2240</v>
      </c>
      <c r="I138" s="238">
        <v>4535</v>
      </c>
    </row>
    <row r="139" spans="6:9">
      <c r="F139" s="239" t="s">
        <v>301</v>
      </c>
      <c r="G139" s="236">
        <v>5632</v>
      </c>
      <c r="H139" s="237">
        <v>6063</v>
      </c>
      <c r="I139" s="238">
        <v>11695</v>
      </c>
    </row>
    <row r="140" spans="6:9">
      <c r="F140" s="239" t="s">
        <v>302</v>
      </c>
      <c r="G140" s="236">
        <v>3964</v>
      </c>
      <c r="H140" s="237">
        <v>4183</v>
      </c>
      <c r="I140" s="238">
        <v>8147</v>
      </c>
    </row>
    <row r="141" spans="6:9">
      <c r="F141" s="239" t="s">
        <v>303</v>
      </c>
      <c r="G141" s="236">
        <v>1916</v>
      </c>
      <c r="H141" s="237">
        <v>1822</v>
      </c>
      <c r="I141" s="238">
        <v>3738</v>
      </c>
    </row>
    <row r="142" spans="6:9">
      <c r="F142" s="239" t="s">
        <v>304</v>
      </c>
      <c r="G142" s="236">
        <v>4553</v>
      </c>
      <c r="H142" s="237">
        <v>4768</v>
      </c>
      <c r="I142" s="238">
        <v>9321</v>
      </c>
    </row>
    <row r="143" spans="6:9">
      <c r="F143" s="239" t="s">
        <v>305</v>
      </c>
      <c r="G143" s="236">
        <v>2156</v>
      </c>
      <c r="H143" s="237">
        <v>2322</v>
      </c>
      <c r="I143" s="238">
        <v>4478</v>
      </c>
    </row>
    <row r="144" spans="6:9">
      <c r="F144" s="239" t="s">
        <v>306</v>
      </c>
      <c r="G144" s="236">
        <v>4331</v>
      </c>
      <c r="H144" s="237">
        <v>4169</v>
      </c>
      <c r="I144" s="238">
        <v>8500</v>
      </c>
    </row>
    <row r="145" spans="6:9">
      <c r="F145" s="239" t="s">
        <v>307</v>
      </c>
      <c r="G145" s="236">
        <v>3534</v>
      </c>
      <c r="H145" s="237">
        <v>3603</v>
      </c>
      <c r="I145" s="238">
        <v>7137</v>
      </c>
    </row>
    <row r="146" spans="6:9">
      <c r="F146" s="239" t="s">
        <v>308</v>
      </c>
      <c r="G146" s="236">
        <v>1107</v>
      </c>
      <c r="H146" s="237">
        <v>1163</v>
      </c>
      <c r="I146" s="238">
        <v>2270</v>
      </c>
    </row>
    <row r="147" spans="6:9">
      <c r="F147" s="239" t="s">
        <v>309</v>
      </c>
      <c r="G147" s="236">
        <v>1151</v>
      </c>
      <c r="H147" s="237">
        <v>1197</v>
      </c>
      <c r="I147" s="238">
        <v>2348</v>
      </c>
    </row>
    <row r="148" spans="6:9">
      <c r="F148" s="239" t="s">
        <v>310</v>
      </c>
      <c r="G148" s="236">
        <v>211</v>
      </c>
      <c r="H148" s="237">
        <v>180</v>
      </c>
      <c r="I148" s="238">
        <v>391</v>
      </c>
    </row>
    <row r="149" spans="6:9">
      <c r="F149" s="239" t="s">
        <v>311</v>
      </c>
      <c r="G149" s="236">
        <v>4687</v>
      </c>
      <c r="H149" s="237">
        <v>4602</v>
      </c>
      <c r="I149" s="238">
        <v>9289</v>
      </c>
    </row>
    <row r="150" spans="6:9">
      <c r="F150" s="239" t="s">
        <v>312</v>
      </c>
      <c r="G150" s="236">
        <v>7079</v>
      </c>
      <c r="H150" s="237">
        <v>7780</v>
      </c>
      <c r="I150" s="238">
        <v>14859</v>
      </c>
    </row>
    <row r="151" spans="6:9">
      <c r="F151" s="239" t="s">
        <v>313</v>
      </c>
      <c r="G151" s="236">
        <v>2938</v>
      </c>
      <c r="H151" s="237">
        <v>3011</v>
      </c>
      <c r="I151" s="238">
        <v>5949</v>
      </c>
    </row>
    <row r="152" spans="6:9">
      <c r="F152" s="239" t="s">
        <v>314</v>
      </c>
      <c r="G152" s="236">
        <v>3998</v>
      </c>
      <c r="H152" s="237">
        <v>4102</v>
      </c>
      <c r="I152" s="238">
        <v>8100</v>
      </c>
    </row>
    <row r="153" spans="6:9">
      <c r="F153" s="239" t="s">
        <v>315</v>
      </c>
      <c r="G153" s="236">
        <v>5532</v>
      </c>
      <c r="H153" s="237">
        <v>5600</v>
      </c>
      <c r="I153" s="238">
        <v>11132</v>
      </c>
    </row>
    <row r="154" spans="6:9">
      <c r="F154" s="239" t="s">
        <v>316</v>
      </c>
      <c r="G154" s="236">
        <v>4008</v>
      </c>
      <c r="H154" s="237">
        <v>3955</v>
      </c>
      <c r="I154" s="238">
        <v>7963</v>
      </c>
    </row>
    <row r="155" spans="6:9">
      <c r="F155" s="239" t="s">
        <v>317</v>
      </c>
      <c r="G155" s="236">
        <v>5723</v>
      </c>
      <c r="H155" s="237">
        <v>5351</v>
      </c>
      <c r="I155" s="238">
        <v>11074</v>
      </c>
    </row>
    <row r="156" spans="6:9">
      <c r="F156" s="239" t="s">
        <v>318</v>
      </c>
      <c r="G156" s="236">
        <v>5254</v>
      </c>
      <c r="H156" s="237">
        <v>5302</v>
      </c>
      <c r="I156" s="238">
        <v>10556</v>
      </c>
    </row>
    <row r="157" spans="6:9">
      <c r="F157" s="239" t="s">
        <v>319</v>
      </c>
      <c r="G157" s="236">
        <v>3606</v>
      </c>
      <c r="H157" s="237">
        <v>3659</v>
      </c>
      <c r="I157" s="238">
        <v>7265</v>
      </c>
    </row>
    <row r="158" spans="6:9">
      <c r="F158" s="239" t="s">
        <v>320</v>
      </c>
      <c r="G158" s="236">
        <v>1363</v>
      </c>
      <c r="H158" s="237">
        <v>1329</v>
      </c>
      <c r="I158" s="238">
        <v>2692</v>
      </c>
    </row>
    <row r="159" spans="6:9">
      <c r="F159" s="239" t="s">
        <v>321</v>
      </c>
      <c r="G159" s="236">
        <v>524</v>
      </c>
      <c r="H159" s="237">
        <v>523</v>
      </c>
      <c r="I159" s="238">
        <v>1047</v>
      </c>
    </row>
    <row r="160" spans="6:9">
      <c r="F160" s="239" t="s">
        <v>322</v>
      </c>
      <c r="G160" s="236">
        <v>1241</v>
      </c>
      <c r="H160" s="237">
        <v>1156</v>
      </c>
      <c r="I160" s="238">
        <v>2397</v>
      </c>
    </row>
    <row r="161" spans="6:9">
      <c r="F161" s="239" t="s">
        <v>323</v>
      </c>
      <c r="G161" s="236">
        <v>3692</v>
      </c>
      <c r="H161" s="237">
        <v>3854</v>
      </c>
      <c r="I161" s="238">
        <v>7546</v>
      </c>
    </row>
    <row r="162" spans="6:9">
      <c r="F162" s="239" t="s">
        <v>324</v>
      </c>
      <c r="G162" s="236">
        <v>1801</v>
      </c>
      <c r="H162" s="237">
        <v>1830</v>
      </c>
      <c r="I162" s="238">
        <v>3631</v>
      </c>
    </row>
    <row r="163" spans="6:9">
      <c r="F163" s="239" t="s">
        <v>325</v>
      </c>
      <c r="G163" s="236">
        <v>1572</v>
      </c>
      <c r="H163" s="237">
        <v>1555</v>
      </c>
      <c r="I163" s="238">
        <v>3127</v>
      </c>
    </row>
    <row r="164" spans="6:9">
      <c r="F164" s="239" t="s">
        <v>326</v>
      </c>
      <c r="G164" s="236">
        <v>1433</v>
      </c>
      <c r="H164" s="237">
        <v>1380</v>
      </c>
      <c r="I164" s="238">
        <v>2813</v>
      </c>
    </row>
    <row r="165" spans="6:9">
      <c r="F165" s="239" t="s">
        <v>327</v>
      </c>
      <c r="G165" s="236">
        <v>1758</v>
      </c>
      <c r="H165" s="237">
        <v>1715</v>
      </c>
      <c r="I165" s="238">
        <v>3473</v>
      </c>
    </row>
    <row r="166" spans="6:9">
      <c r="F166" s="239" t="s">
        <v>328</v>
      </c>
      <c r="G166" s="236">
        <v>975</v>
      </c>
      <c r="H166" s="237">
        <v>965</v>
      </c>
      <c r="I166" s="238">
        <v>1940</v>
      </c>
    </row>
    <row r="167" spans="6:9">
      <c r="F167" s="239" t="s">
        <v>329</v>
      </c>
      <c r="G167" s="236">
        <v>1067</v>
      </c>
      <c r="H167" s="237">
        <v>1015</v>
      </c>
      <c r="I167" s="238">
        <v>2082</v>
      </c>
    </row>
    <row r="168" spans="6:9">
      <c r="F168" s="239" t="s">
        <v>330</v>
      </c>
      <c r="G168" s="236">
        <v>439</v>
      </c>
      <c r="H168" s="237">
        <v>409</v>
      </c>
      <c r="I168" s="238">
        <v>848</v>
      </c>
    </row>
    <row r="169" spans="6:9">
      <c r="F169" s="239" t="s">
        <v>331</v>
      </c>
      <c r="G169" s="236">
        <v>7606</v>
      </c>
      <c r="H169" s="237">
        <v>8330</v>
      </c>
      <c r="I169" s="238">
        <v>15936</v>
      </c>
    </row>
    <row r="170" spans="6:9">
      <c r="F170" s="239" t="s">
        <v>332</v>
      </c>
      <c r="G170" s="236">
        <v>2303</v>
      </c>
      <c r="H170" s="237">
        <v>2354</v>
      </c>
      <c r="I170" s="238">
        <v>4657</v>
      </c>
    </row>
    <row r="171" spans="6:9">
      <c r="F171" s="239" t="s">
        <v>333</v>
      </c>
      <c r="G171" s="236">
        <v>1610</v>
      </c>
      <c r="H171" s="237">
        <v>1552</v>
      </c>
      <c r="I171" s="238">
        <v>3162</v>
      </c>
    </row>
    <row r="172" spans="6:9">
      <c r="F172" s="239" t="s">
        <v>334</v>
      </c>
      <c r="G172" s="236">
        <v>2240</v>
      </c>
      <c r="H172" s="237">
        <v>2312</v>
      </c>
      <c r="I172" s="238">
        <v>4552</v>
      </c>
    </row>
    <row r="173" spans="6:9">
      <c r="F173" s="239" t="s">
        <v>335</v>
      </c>
      <c r="G173" s="236">
        <v>1589</v>
      </c>
      <c r="H173" s="237">
        <v>1675</v>
      </c>
      <c r="I173" s="238">
        <v>3264</v>
      </c>
    </row>
    <row r="174" spans="6:9">
      <c r="F174" s="239" t="s">
        <v>336</v>
      </c>
      <c r="G174" s="236">
        <v>1567</v>
      </c>
      <c r="H174" s="237">
        <v>1547</v>
      </c>
      <c r="I174" s="238">
        <v>3114</v>
      </c>
    </row>
    <row r="175" spans="6:9">
      <c r="F175" s="239" t="s">
        <v>337</v>
      </c>
      <c r="G175" s="236">
        <v>1862</v>
      </c>
      <c r="H175" s="237">
        <v>1895</v>
      </c>
      <c r="I175" s="238">
        <v>3757</v>
      </c>
    </row>
    <row r="176" spans="6:9">
      <c r="F176" s="239" t="s">
        <v>338</v>
      </c>
      <c r="G176" s="236">
        <v>2126</v>
      </c>
      <c r="H176" s="237">
        <v>2145</v>
      </c>
      <c r="I176" s="238">
        <v>4271</v>
      </c>
    </row>
    <row r="177" spans="6:9">
      <c r="F177" s="239" t="s">
        <v>339</v>
      </c>
      <c r="G177" s="236">
        <v>1718</v>
      </c>
      <c r="H177" s="237">
        <v>1881</v>
      </c>
      <c r="I177" s="238">
        <v>3599</v>
      </c>
    </row>
    <row r="178" spans="6:9">
      <c r="F178" s="239" t="s">
        <v>340</v>
      </c>
      <c r="G178" s="236">
        <v>4120</v>
      </c>
      <c r="H178" s="237">
        <v>4099</v>
      </c>
      <c r="I178" s="238">
        <v>8219</v>
      </c>
    </row>
    <row r="179" spans="6:9">
      <c r="F179" s="239" t="s">
        <v>341</v>
      </c>
      <c r="G179" s="236">
        <v>3616</v>
      </c>
      <c r="H179" s="237">
        <v>3877</v>
      </c>
      <c r="I179" s="238">
        <v>7493</v>
      </c>
    </row>
    <row r="180" spans="6:9">
      <c r="F180" s="239" t="s">
        <v>342</v>
      </c>
      <c r="G180" s="236">
        <v>1341</v>
      </c>
      <c r="H180" s="237">
        <v>1396</v>
      </c>
      <c r="I180" s="238">
        <v>2737</v>
      </c>
    </row>
    <row r="181" spans="6:9">
      <c r="F181" s="239" t="s">
        <v>343</v>
      </c>
      <c r="G181" s="236">
        <v>1016</v>
      </c>
      <c r="H181" s="237">
        <v>945</v>
      </c>
      <c r="I181" s="238">
        <v>1961</v>
      </c>
    </row>
    <row r="182" spans="6:9">
      <c r="F182" s="239" t="s">
        <v>344</v>
      </c>
      <c r="G182" s="236">
        <v>3211</v>
      </c>
      <c r="H182" s="237">
        <v>3377</v>
      </c>
      <c r="I182" s="238">
        <v>6588</v>
      </c>
    </row>
    <row r="183" spans="6:9">
      <c r="F183" s="239" t="s">
        <v>345</v>
      </c>
      <c r="G183" s="236">
        <v>2084</v>
      </c>
      <c r="H183" s="237">
        <v>2035</v>
      </c>
      <c r="I183" s="238">
        <v>4119</v>
      </c>
    </row>
    <row r="184" spans="6:9">
      <c r="F184" s="239" t="s">
        <v>346</v>
      </c>
      <c r="G184" s="236">
        <v>3699</v>
      </c>
      <c r="H184" s="237">
        <v>3855</v>
      </c>
      <c r="I184" s="238">
        <v>7554</v>
      </c>
    </row>
    <row r="185" spans="6:9">
      <c r="F185" s="239" t="s">
        <v>347</v>
      </c>
      <c r="G185" s="236">
        <v>2302</v>
      </c>
      <c r="H185" s="237">
        <v>2336</v>
      </c>
      <c r="I185" s="238">
        <v>4638</v>
      </c>
    </row>
    <row r="186" spans="6:9">
      <c r="F186" s="239" t="s">
        <v>348</v>
      </c>
      <c r="G186" s="236">
        <v>2725</v>
      </c>
      <c r="H186" s="237">
        <v>2711</v>
      </c>
      <c r="I186" s="238">
        <v>5436</v>
      </c>
    </row>
    <row r="187" spans="6:9">
      <c r="F187" s="239" t="s">
        <v>349</v>
      </c>
      <c r="G187" s="236">
        <v>4605</v>
      </c>
      <c r="H187" s="237">
        <v>4623</v>
      </c>
      <c r="I187" s="238">
        <v>9228</v>
      </c>
    </row>
    <row r="188" spans="6:9">
      <c r="F188" s="239" t="s">
        <v>350</v>
      </c>
      <c r="G188" s="236">
        <v>1177</v>
      </c>
      <c r="H188" s="237">
        <v>1166</v>
      </c>
      <c r="I188" s="238">
        <v>2343</v>
      </c>
    </row>
    <row r="189" spans="6:9">
      <c r="F189" s="239" t="s">
        <v>351</v>
      </c>
      <c r="G189" s="236">
        <v>4659</v>
      </c>
      <c r="H189" s="237">
        <v>5005</v>
      </c>
      <c r="I189" s="238">
        <v>9664</v>
      </c>
    </row>
    <row r="190" spans="6:9">
      <c r="F190" s="239" t="s">
        <v>352</v>
      </c>
      <c r="G190" s="236">
        <v>883</v>
      </c>
      <c r="H190" s="237">
        <v>938</v>
      </c>
      <c r="I190" s="238">
        <v>1821</v>
      </c>
    </row>
    <row r="191" spans="6:9">
      <c r="F191" s="239" t="s">
        <v>353</v>
      </c>
      <c r="G191" s="236">
        <v>503</v>
      </c>
      <c r="H191" s="237">
        <v>519</v>
      </c>
      <c r="I191" s="238">
        <v>1022</v>
      </c>
    </row>
    <row r="192" spans="6:9">
      <c r="F192" s="239" t="s">
        <v>354</v>
      </c>
      <c r="G192" s="236">
        <v>2923</v>
      </c>
      <c r="H192" s="237">
        <v>2989</v>
      </c>
      <c r="I192" s="238">
        <v>5912</v>
      </c>
    </row>
    <row r="193" spans="6:9">
      <c r="F193" s="239" t="s">
        <v>355</v>
      </c>
      <c r="G193" s="236">
        <v>1014</v>
      </c>
      <c r="H193" s="237">
        <v>908</v>
      </c>
      <c r="I193" s="238">
        <v>1922</v>
      </c>
    </row>
    <row r="194" spans="6:9">
      <c r="F194" s="239" t="s">
        <v>356</v>
      </c>
      <c r="G194" s="236">
        <v>20273</v>
      </c>
      <c r="H194" s="237">
        <v>21787</v>
      </c>
      <c r="I194" s="238">
        <v>42060</v>
      </c>
    </row>
    <row r="195" spans="6:9">
      <c r="F195" s="239" t="s">
        <v>357</v>
      </c>
      <c r="G195" s="236">
        <v>7555</v>
      </c>
      <c r="H195" s="237">
        <v>7594</v>
      </c>
      <c r="I195" s="238">
        <v>15149</v>
      </c>
    </row>
    <row r="196" spans="6:9">
      <c r="F196" s="239" t="s">
        <v>358</v>
      </c>
      <c r="G196" s="236">
        <v>167</v>
      </c>
      <c r="H196" s="237">
        <v>158</v>
      </c>
      <c r="I196" s="238">
        <v>325</v>
      </c>
    </row>
    <row r="197" spans="6:9">
      <c r="F197" s="239" t="s">
        <v>359</v>
      </c>
      <c r="G197" s="236">
        <v>10071</v>
      </c>
      <c r="H197" s="237">
        <v>10168</v>
      </c>
      <c r="I197" s="238">
        <v>20239</v>
      </c>
    </row>
    <row r="198" spans="6:9">
      <c r="F198" s="239" t="s">
        <v>360</v>
      </c>
      <c r="G198" s="236">
        <v>4842</v>
      </c>
      <c r="H198" s="237">
        <v>4796</v>
      </c>
      <c r="I198" s="238">
        <v>9638</v>
      </c>
    </row>
    <row r="199" spans="6:9">
      <c r="F199" s="239" t="s">
        <v>361</v>
      </c>
      <c r="G199" s="236">
        <v>8867</v>
      </c>
      <c r="H199" s="237">
        <v>8451</v>
      </c>
      <c r="I199" s="238">
        <v>17318</v>
      </c>
    </row>
    <row r="200" spans="6:9">
      <c r="F200" s="239" t="s">
        <v>362</v>
      </c>
      <c r="G200" s="236">
        <v>7802</v>
      </c>
      <c r="H200" s="237">
        <v>7581</v>
      </c>
      <c r="I200" s="238">
        <v>15383</v>
      </c>
    </row>
    <row r="201" spans="6:9">
      <c r="F201" s="239" t="s">
        <v>363</v>
      </c>
      <c r="G201" s="236">
        <v>3213</v>
      </c>
      <c r="H201" s="237">
        <v>3161</v>
      </c>
      <c r="I201" s="238">
        <v>6374</v>
      </c>
    </row>
    <row r="202" spans="6:9">
      <c r="F202" s="239" t="s">
        <v>364</v>
      </c>
      <c r="G202" s="236">
        <v>3389</v>
      </c>
      <c r="H202" s="237">
        <v>2932</v>
      </c>
      <c r="I202" s="238">
        <v>6321</v>
      </c>
    </row>
    <row r="203" spans="6:9">
      <c r="F203" s="239" t="s">
        <v>365</v>
      </c>
      <c r="G203" s="236">
        <v>904</v>
      </c>
      <c r="H203" s="237">
        <v>850</v>
      </c>
      <c r="I203" s="238">
        <v>1754</v>
      </c>
    </row>
    <row r="204" spans="6:9">
      <c r="F204" s="239" t="s">
        <v>366</v>
      </c>
      <c r="G204" s="236">
        <v>5392</v>
      </c>
      <c r="H204" s="237">
        <v>4942</v>
      </c>
      <c r="I204" s="238">
        <v>10334</v>
      </c>
    </row>
    <row r="205" spans="6:9">
      <c r="F205" s="239" t="s">
        <v>367</v>
      </c>
      <c r="G205" s="236">
        <v>1786</v>
      </c>
      <c r="H205" s="237">
        <v>1669</v>
      </c>
      <c r="I205" s="238">
        <v>3455</v>
      </c>
    </row>
    <row r="206" spans="6:9">
      <c r="F206" s="239" t="s">
        <v>368</v>
      </c>
      <c r="G206" s="236">
        <v>7787</v>
      </c>
      <c r="H206" s="237">
        <v>7608</v>
      </c>
      <c r="I206" s="238">
        <v>15395</v>
      </c>
    </row>
    <row r="207" spans="6:9">
      <c r="F207" s="239" t="s">
        <v>369</v>
      </c>
      <c r="G207" s="236">
        <v>1920</v>
      </c>
      <c r="H207" s="237">
        <v>2084</v>
      </c>
      <c r="I207" s="238">
        <v>4004</v>
      </c>
    </row>
    <row r="208" spans="6:9">
      <c r="F208" s="239" t="s">
        <v>370</v>
      </c>
      <c r="G208" s="236">
        <v>815</v>
      </c>
      <c r="H208" s="237">
        <v>859</v>
      </c>
      <c r="I208" s="238">
        <v>1674</v>
      </c>
    </row>
    <row r="209" spans="6:9">
      <c r="F209" s="239" t="s">
        <v>371</v>
      </c>
      <c r="G209" s="236">
        <v>692</v>
      </c>
      <c r="H209" s="237">
        <v>613</v>
      </c>
      <c r="I209" s="238">
        <v>1305</v>
      </c>
    </row>
    <row r="210" spans="6:9">
      <c r="F210" s="239" t="s">
        <v>372</v>
      </c>
      <c r="G210" s="236">
        <v>576</v>
      </c>
      <c r="H210" s="237">
        <v>572</v>
      </c>
      <c r="I210" s="238">
        <v>1148</v>
      </c>
    </row>
    <row r="211" spans="6:9">
      <c r="F211" s="239" t="s">
        <v>373</v>
      </c>
      <c r="G211" s="236">
        <v>704</v>
      </c>
      <c r="H211" s="237">
        <v>630</v>
      </c>
      <c r="I211" s="238">
        <v>1334</v>
      </c>
    </row>
    <row r="212" spans="6:9">
      <c r="F212" s="239" t="s">
        <v>374</v>
      </c>
      <c r="G212" s="236">
        <v>388</v>
      </c>
      <c r="H212" s="237">
        <v>351</v>
      </c>
      <c r="I212" s="238">
        <v>739</v>
      </c>
    </row>
    <row r="213" spans="6:9">
      <c r="F213" s="239" t="s">
        <v>375</v>
      </c>
      <c r="G213" s="236">
        <v>1008</v>
      </c>
      <c r="H213" s="237">
        <v>993</v>
      </c>
      <c r="I213" s="238">
        <v>2001</v>
      </c>
    </row>
    <row r="214" spans="6:9">
      <c r="F214" s="239" t="s">
        <v>376</v>
      </c>
      <c r="G214" s="236">
        <v>3460</v>
      </c>
      <c r="H214" s="237">
        <v>3680</v>
      </c>
      <c r="I214" s="238">
        <v>7140</v>
      </c>
    </row>
    <row r="215" spans="6:9">
      <c r="F215" s="239" t="s">
        <v>377</v>
      </c>
      <c r="G215" s="236">
        <v>2507</v>
      </c>
      <c r="H215" s="237">
        <v>2636</v>
      </c>
      <c r="I215" s="238">
        <v>5143</v>
      </c>
    </row>
    <row r="216" spans="6:9">
      <c r="F216" s="239" t="s">
        <v>378</v>
      </c>
      <c r="G216" s="236">
        <v>150</v>
      </c>
      <c r="H216" s="237">
        <v>123</v>
      </c>
      <c r="I216" s="238">
        <v>273</v>
      </c>
    </row>
    <row r="217" spans="6:9">
      <c r="F217" s="239" t="s">
        <v>379</v>
      </c>
      <c r="G217" s="236">
        <v>1710</v>
      </c>
      <c r="H217" s="237">
        <v>1698</v>
      </c>
      <c r="I217" s="238">
        <v>3408</v>
      </c>
    </row>
    <row r="218" spans="6:9">
      <c r="F218" s="239" t="s">
        <v>380</v>
      </c>
      <c r="G218" s="236">
        <v>1054</v>
      </c>
      <c r="H218" s="237">
        <v>1067</v>
      </c>
      <c r="I218" s="238">
        <v>2121</v>
      </c>
    </row>
    <row r="219" spans="6:9">
      <c r="F219" s="239" t="s">
        <v>381</v>
      </c>
      <c r="G219" s="236">
        <v>7921</v>
      </c>
      <c r="H219" s="237">
        <v>8218</v>
      </c>
      <c r="I219" s="238">
        <v>16139</v>
      </c>
    </row>
    <row r="220" spans="6:9">
      <c r="F220" s="239" t="s">
        <v>382</v>
      </c>
      <c r="G220" s="236">
        <v>2511</v>
      </c>
      <c r="H220" s="237">
        <v>2428</v>
      </c>
      <c r="I220" s="238">
        <v>4939</v>
      </c>
    </row>
    <row r="221" spans="6:9">
      <c r="F221" s="239" t="s">
        <v>383</v>
      </c>
      <c r="G221" s="236">
        <v>3730</v>
      </c>
      <c r="H221" s="237">
        <v>3622</v>
      </c>
      <c r="I221" s="238">
        <v>7352</v>
      </c>
    </row>
    <row r="222" spans="6:9">
      <c r="F222" s="239" t="s">
        <v>384</v>
      </c>
      <c r="G222" s="236">
        <v>2300</v>
      </c>
      <c r="H222" s="237">
        <v>2238</v>
      </c>
      <c r="I222" s="238">
        <v>4538</v>
      </c>
    </row>
    <row r="223" spans="6:9">
      <c r="F223" s="239" t="s">
        <v>385</v>
      </c>
      <c r="G223" s="236">
        <v>2213</v>
      </c>
      <c r="H223" s="237">
        <v>2270</v>
      </c>
      <c r="I223" s="238">
        <v>4483</v>
      </c>
    </row>
    <row r="224" spans="6:9">
      <c r="F224" s="239" t="s">
        <v>386</v>
      </c>
      <c r="G224" s="236">
        <v>1664</v>
      </c>
      <c r="H224" s="237">
        <v>1530</v>
      </c>
      <c r="I224" s="238">
        <v>3194</v>
      </c>
    </row>
    <row r="225" spans="6:9">
      <c r="F225" s="239" t="s">
        <v>387</v>
      </c>
      <c r="G225" s="236">
        <v>1682</v>
      </c>
      <c r="H225" s="237">
        <v>1626</v>
      </c>
      <c r="I225" s="238">
        <v>3308</v>
      </c>
    </row>
    <row r="226" spans="6:9">
      <c r="F226" s="239" t="s">
        <v>388</v>
      </c>
      <c r="G226" s="236">
        <v>6725</v>
      </c>
      <c r="H226" s="237">
        <v>6537</v>
      </c>
      <c r="I226" s="238">
        <v>13262</v>
      </c>
    </row>
    <row r="227" spans="6:9">
      <c r="F227" s="239" t="s">
        <v>389</v>
      </c>
      <c r="G227" s="236">
        <v>937</v>
      </c>
      <c r="H227" s="237">
        <v>871</v>
      </c>
      <c r="I227" s="238">
        <v>1808</v>
      </c>
    </row>
    <row r="228" spans="6:9">
      <c r="F228" s="239" t="s">
        <v>390</v>
      </c>
      <c r="G228" s="236">
        <v>3057</v>
      </c>
      <c r="H228" s="237">
        <v>2935</v>
      </c>
      <c r="I228" s="238">
        <v>5992</v>
      </c>
    </row>
    <row r="229" spans="6:9">
      <c r="F229" s="239" t="s">
        <v>391</v>
      </c>
      <c r="G229" s="236">
        <v>1406</v>
      </c>
      <c r="H229" s="237">
        <v>1267</v>
      </c>
      <c r="I229" s="238">
        <v>2673</v>
      </c>
    </row>
    <row r="230" spans="6:9">
      <c r="F230" s="239" t="s">
        <v>392</v>
      </c>
      <c r="G230" s="236">
        <v>3970</v>
      </c>
      <c r="H230" s="237">
        <v>3971</v>
      </c>
      <c r="I230" s="238">
        <v>7941</v>
      </c>
    </row>
    <row r="231" spans="6:9">
      <c r="F231" s="239" t="s">
        <v>393</v>
      </c>
      <c r="G231" s="236">
        <v>808</v>
      </c>
      <c r="H231" s="237">
        <v>765</v>
      </c>
      <c r="I231" s="238">
        <v>1573</v>
      </c>
    </row>
    <row r="232" spans="6:9">
      <c r="F232" s="239" t="s">
        <v>394</v>
      </c>
      <c r="G232" s="236">
        <v>455</v>
      </c>
      <c r="H232" s="237">
        <v>412</v>
      </c>
      <c r="I232" s="238">
        <v>867</v>
      </c>
    </row>
    <row r="233" spans="6:9">
      <c r="F233" s="239" t="s">
        <v>395</v>
      </c>
      <c r="G233" s="236">
        <v>2653</v>
      </c>
      <c r="H233" s="237">
        <v>2474</v>
      </c>
      <c r="I233" s="238">
        <v>5127</v>
      </c>
    </row>
    <row r="234" spans="6:9">
      <c r="F234" s="239" t="s">
        <v>396</v>
      </c>
      <c r="G234" s="236">
        <v>5897</v>
      </c>
      <c r="H234" s="237">
        <v>6331</v>
      </c>
      <c r="I234" s="238">
        <v>12228</v>
      </c>
    </row>
    <row r="235" spans="6:9">
      <c r="F235" s="239" t="s">
        <v>397</v>
      </c>
      <c r="G235" s="236">
        <v>4738</v>
      </c>
      <c r="H235" s="237">
        <v>5163</v>
      </c>
      <c r="I235" s="238">
        <v>9901</v>
      </c>
    </row>
    <row r="236" spans="6:9">
      <c r="F236" s="239" t="s">
        <v>398</v>
      </c>
      <c r="G236" s="236">
        <v>8527</v>
      </c>
      <c r="H236" s="237">
        <v>8898</v>
      </c>
      <c r="I236" s="238">
        <v>17425</v>
      </c>
    </row>
    <row r="237" spans="6:9">
      <c r="F237" s="239" t="s">
        <v>399</v>
      </c>
      <c r="G237" s="236">
        <v>12703</v>
      </c>
      <c r="H237" s="237">
        <v>13245</v>
      </c>
      <c r="I237" s="238">
        <v>25948</v>
      </c>
    </row>
    <row r="238" spans="6:9">
      <c r="F238" s="239" t="s">
        <v>400</v>
      </c>
      <c r="G238" s="236">
        <v>15597</v>
      </c>
      <c r="H238" s="237">
        <v>16192</v>
      </c>
      <c r="I238" s="238">
        <v>31789</v>
      </c>
    </row>
    <row r="239" spans="6:9">
      <c r="F239" s="239" t="s">
        <v>401</v>
      </c>
      <c r="G239" s="236">
        <v>7113</v>
      </c>
      <c r="H239" s="237">
        <v>7505</v>
      </c>
      <c r="I239" s="238">
        <v>14618</v>
      </c>
    </row>
    <row r="240" spans="6:9">
      <c r="F240" s="239" t="s">
        <v>402</v>
      </c>
      <c r="G240" s="236">
        <v>5385</v>
      </c>
      <c r="H240" s="237">
        <v>5262</v>
      </c>
      <c r="I240" s="238">
        <v>10647</v>
      </c>
    </row>
    <row r="241" spans="6:9">
      <c r="F241" s="239" t="s">
        <v>403</v>
      </c>
      <c r="G241" s="236">
        <v>2557</v>
      </c>
      <c r="H241" s="237">
        <v>2546</v>
      </c>
      <c r="I241" s="238">
        <v>5103</v>
      </c>
    </row>
    <row r="242" spans="6:9">
      <c r="F242" s="239" t="s">
        <v>404</v>
      </c>
      <c r="G242" s="236">
        <v>5102</v>
      </c>
      <c r="H242" s="237">
        <v>5446</v>
      </c>
      <c r="I242" s="238">
        <v>10548</v>
      </c>
    </row>
    <row r="243" spans="6:9">
      <c r="F243" s="239" t="s">
        <v>405</v>
      </c>
      <c r="G243" s="236">
        <v>2187</v>
      </c>
      <c r="H243" s="237">
        <v>2155</v>
      </c>
      <c r="I243" s="238">
        <v>4342</v>
      </c>
    </row>
    <row r="244" spans="6:9">
      <c r="F244" s="239" t="s">
        <v>406</v>
      </c>
      <c r="G244" s="236">
        <v>2685</v>
      </c>
      <c r="H244" s="237">
        <v>2664</v>
      </c>
      <c r="I244" s="238">
        <v>5349</v>
      </c>
    </row>
    <row r="245" spans="6:9">
      <c r="F245" s="239" t="s">
        <v>407</v>
      </c>
      <c r="G245" s="236">
        <v>10136</v>
      </c>
      <c r="H245" s="237">
        <v>10465</v>
      </c>
      <c r="I245" s="238">
        <v>20601</v>
      </c>
    </row>
    <row r="246" spans="6:9">
      <c r="F246" s="239" t="s">
        <v>408</v>
      </c>
      <c r="G246" s="236">
        <v>2797</v>
      </c>
      <c r="H246" s="237">
        <v>2737</v>
      </c>
      <c r="I246" s="238">
        <v>5534</v>
      </c>
    </row>
    <row r="247" spans="6:9">
      <c r="F247" s="239" t="s">
        <v>409</v>
      </c>
      <c r="G247" s="236">
        <v>4519</v>
      </c>
      <c r="H247" s="237">
        <v>4565</v>
      </c>
      <c r="I247" s="238">
        <v>9084</v>
      </c>
    </row>
    <row r="248" spans="6:9">
      <c r="F248" s="239" t="s">
        <v>410</v>
      </c>
      <c r="G248" s="236">
        <v>2711</v>
      </c>
      <c r="H248" s="237">
        <v>2727</v>
      </c>
      <c r="I248" s="238">
        <v>5438</v>
      </c>
    </row>
    <row r="249" spans="6:9">
      <c r="F249" s="239" t="s">
        <v>411</v>
      </c>
      <c r="G249" s="236">
        <v>8105</v>
      </c>
      <c r="H249" s="237">
        <v>8981</v>
      </c>
      <c r="I249" s="238">
        <v>17086</v>
      </c>
    </row>
    <row r="250" spans="6:9">
      <c r="F250" s="239" t="s">
        <v>412</v>
      </c>
      <c r="G250" s="236">
        <v>4391</v>
      </c>
      <c r="H250" s="237">
        <v>4940</v>
      </c>
      <c r="I250" s="238">
        <v>9331</v>
      </c>
    </row>
    <row r="251" spans="6:9">
      <c r="F251" s="239" t="s">
        <v>413</v>
      </c>
      <c r="G251" s="236">
        <v>10465</v>
      </c>
      <c r="H251" s="237">
        <v>11155</v>
      </c>
      <c r="I251" s="238">
        <v>21620</v>
      </c>
    </row>
    <row r="252" spans="6:9">
      <c r="F252" s="239" t="s">
        <v>414</v>
      </c>
      <c r="G252" s="236">
        <v>6452</v>
      </c>
      <c r="H252" s="237">
        <v>7277</v>
      </c>
      <c r="I252" s="238">
        <v>13729</v>
      </c>
    </row>
    <row r="253" spans="6:9">
      <c r="F253" s="239" t="s">
        <v>415</v>
      </c>
      <c r="G253" s="236">
        <v>6860</v>
      </c>
      <c r="H253" s="237">
        <v>7387</v>
      </c>
      <c r="I253" s="238">
        <v>14247</v>
      </c>
    </row>
    <row r="254" spans="6:9">
      <c r="F254" s="239" t="s">
        <v>416</v>
      </c>
      <c r="G254" s="236">
        <v>8069</v>
      </c>
      <c r="H254" s="237">
        <v>8446</v>
      </c>
      <c r="I254" s="238">
        <v>16515</v>
      </c>
    </row>
    <row r="255" spans="6:9">
      <c r="F255" s="239" t="s">
        <v>417</v>
      </c>
      <c r="G255" s="236">
        <v>3835</v>
      </c>
      <c r="H255" s="237">
        <v>4058</v>
      </c>
      <c r="I255" s="238">
        <v>7893</v>
      </c>
    </row>
    <row r="256" spans="6:9">
      <c r="F256" s="239" t="s">
        <v>418</v>
      </c>
      <c r="G256" s="236">
        <v>1909</v>
      </c>
      <c r="H256" s="237">
        <v>2145</v>
      </c>
      <c r="I256" s="238">
        <v>4054</v>
      </c>
    </row>
    <row r="257" spans="6:9">
      <c r="F257" s="239" t="s">
        <v>419</v>
      </c>
      <c r="G257" s="236">
        <v>5965</v>
      </c>
      <c r="H257" s="237">
        <v>6045</v>
      </c>
      <c r="I257" s="238">
        <v>12010</v>
      </c>
    </row>
    <row r="258" spans="6:9">
      <c r="F258" s="239" t="s">
        <v>420</v>
      </c>
      <c r="G258" s="236">
        <v>3278</v>
      </c>
      <c r="H258" s="237">
        <v>3274</v>
      </c>
      <c r="I258" s="238">
        <v>6552</v>
      </c>
    </row>
    <row r="259" spans="6:9">
      <c r="F259" s="239" t="s">
        <v>421</v>
      </c>
      <c r="G259" s="236">
        <v>2401</v>
      </c>
      <c r="H259" s="237">
        <v>2471</v>
      </c>
      <c r="I259" s="238">
        <v>4872</v>
      </c>
    </row>
    <row r="260" spans="6:9">
      <c r="F260" s="239" t="s">
        <v>422</v>
      </c>
      <c r="G260" s="236">
        <v>1615</v>
      </c>
      <c r="H260" s="237">
        <v>1630</v>
      </c>
      <c r="I260" s="238">
        <v>3245</v>
      </c>
    </row>
    <row r="261" spans="6:9">
      <c r="F261" s="239" t="s">
        <v>423</v>
      </c>
      <c r="G261" s="236">
        <v>12892</v>
      </c>
      <c r="H261" s="237">
        <v>13788</v>
      </c>
      <c r="I261" s="238">
        <v>26680</v>
      </c>
    </row>
    <row r="262" spans="6:9">
      <c r="F262" s="239" t="s">
        <v>424</v>
      </c>
      <c r="G262" s="236">
        <v>3783</v>
      </c>
      <c r="H262" s="237">
        <v>3807</v>
      </c>
      <c r="I262" s="238">
        <v>7590</v>
      </c>
    </row>
    <row r="263" spans="6:9">
      <c r="F263" s="239" t="s">
        <v>425</v>
      </c>
      <c r="G263" s="236">
        <v>287</v>
      </c>
      <c r="H263" s="237">
        <v>224</v>
      </c>
      <c r="I263" s="238">
        <v>511</v>
      </c>
    </row>
    <row r="264" spans="6:9">
      <c r="F264" s="239" t="s">
        <v>426</v>
      </c>
      <c r="G264" s="236">
        <v>1679</v>
      </c>
      <c r="H264" s="237">
        <v>1529</v>
      </c>
      <c r="I264" s="238">
        <v>3208</v>
      </c>
    </row>
    <row r="265" spans="6:9">
      <c r="F265" s="239" t="s">
        <v>427</v>
      </c>
      <c r="G265" s="236">
        <v>2362</v>
      </c>
      <c r="H265" s="237">
        <v>2382</v>
      </c>
      <c r="I265" s="238">
        <v>4744</v>
      </c>
    </row>
    <row r="266" spans="6:9">
      <c r="F266" s="239" t="s">
        <v>428</v>
      </c>
      <c r="G266" s="236">
        <v>2194</v>
      </c>
      <c r="H266" s="237">
        <v>2137</v>
      </c>
      <c r="I266" s="238">
        <v>4331</v>
      </c>
    </row>
    <row r="267" spans="6:9">
      <c r="F267" s="239" t="s">
        <v>429</v>
      </c>
      <c r="G267" s="236">
        <v>1417</v>
      </c>
      <c r="H267" s="237">
        <v>1420</v>
      </c>
      <c r="I267" s="238">
        <v>2837</v>
      </c>
    </row>
    <row r="268" spans="6:9">
      <c r="F268" s="239" t="s">
        <v>430</v>
      </c>
      <c r="G268" s="236">
        <v>1219</v>
      </c>
      <c r="H268" s="237">
        <v>1155</v>
      </c>
      <c r="I268" s="238">
        <v>2374</v>
      </c>
    </row>
    <row r="269" spans="6:9">
      <c r="F269" s="239" t="s">
        <v>431</v>
      </c>
      <c r="G269" s="236">
        <v>2548</v>
      </c>
      <c r="H269" s="237">
        <v>2684</v>
      </c>
      <c r="I269" s="238">
        <v>5232</v>
      </c>
    </row>
    <row r="270" spans="6:9">
      <c r="F270" s="239" t="s">
        <v>432</v>
      </c>
      <c r="G270" s="236">
        <v>920</v>
      </c>
      <c r="H270" s="237">
        <v>888</v>
      </c>
      <c r="I270" s="238">
        <v>1808</v>
      </c>
    </row>
    <row r="271" spans="6:9">
      <c r="F271" s="239" t="s">
        <v>433</v>
      </c>
      <c r="G271" s="236">
        <v>3035</v>
      </c>
      <c r="H271" s="237">
        <v>3081</v>
      </c>
      <c r="I271" s="238">
        <v>6116</v>
      </c>
    </row>
    <row r="272" spans="6:9">
      <c r="F272" s="239" t="s">
        <v>434</v>
      </c>
      <c r="G272" s="236">
        <v>2079</v>
      </c>
      <c r="H272" s="237">
        <v>2106</v>
      </c>
      <c r="I272" s="238">
        <v>4185</v>
      </c>
    </row>
    <row r="273" spans="6:9">
      <c r="F273" s="239" t="s">
        <v>435</v>
      </c>
      <c r="G273" s="236">
        <v>2809</v>
      </c>
      <c r="H273" s="237">
        <v>2819</v>
      </c>
      <c r="I273" s="238">
        <v>5628</v>
      </c>
    </row>
    <row r="274" spans="6:9">
      <c r="F274" s="239" t="s">
        <v>436</v>
      </c>
      <c r="G274" s="236">
        <v>3112</v>
      </c>
      <c r="H274" s="237">
        <v>3118</v>
      </c>
      <c r="I274" s="238">
        <v>6230</v>
      </c>
    </row>
    <row r="275" spans="6:9">
      <c r="F275" s="239" t="s">
        <v>437</v>
      </c>
      <c r="G275" s="236">
        <v>1244</v>
      </c>
      <c r="H275" s="237">
        <v>1210</v>
      </c>
      <c r="I275" s="238">
        <v>2454</v>
      </c>
    </row>
    <row r="276" spans="6:9">
      <c r="F276" s="239" t="s">
        <v>438</v>
      </c>
      <c r="G276" s="236">
        <v>13127</v>
      </c>
      <c r="H276" s="237">
        <v>14121</v>
      </c>
      <c r="I276" s="238">
        <v>27248</v>
      </c>
    </row>
    <row r="277" spans="6:9">
      <c r="F277" s="239" t="s">
        <v>439</v>
      </c>
      <c r="G277" s="236">
        <v>4751</v>
      </c>
      <c r="H277" s="237">
        <v>4879</v>
      </c>
      <c r="I277" s="238">
        <v>9630</v>
      </c>
    </row>
    <row r="278" spans="6:9">
      <c r="F278" s="239" t="s">
        <v>440</v>
      </c>
      <c r="G278" s="236">
        <v>1133</v>
      </c>
      <c r="H278" s="237">
        <v>1148</v>
      </c>
      <c r="I278" s="238">
        <v>2281</v>
      </c>
    </row>
    <row r="279" spans="6:9">
      <c r="F279" s="239" t="s">
        <v>441</v>
      </c>
      <c r="G279" s="236">
        <v>1892</v>
      </c>
      <c r="H279" s="237">
        <v>1808</v>
      </c>
      <c r="I279" s="238">
        <v>3700</v>
      </c>
    </row>
    <row r="280" spans="6:9">
      <c r="F280" s="239" t="s">
        <v>442</v>
      </c>
      <c r="G280" s="236">
        <v>1334</v>
      </c>
      <c r="H280" s="237">
        <v>1280</v>
      </c>
      <c r="I280" s="238">
        <v>2614</v>
      </c>
    </row>
    <row r="281" spans="6:9">
      <c r="F281" s="239" t="s">
        <v>443</v>
      </c>
      <c r="G281" s="236">
        <v>12463</v>
      </c>
      <c r="H281" s="237">
        <v>12521</v>
      </c>
      <c r="I281" s="238">
        <v>24984</v>
      </c>
    </row>
    <row r="282" spans="6:9">
      <c r="F282" s="239" t="s">
        <v>444</v>
      </c>
      <c r="G282" s="236">
        <v>5044</v>
      </c>
      <c r="H282" s="237">
        <v>4784</v>
      </c>
      <c r="I282" s="238">
        <v>9828</v>
      </c>
    </row>
    <row r="283" spans="6:9">
      <c r="F283" s="239" t="s">
        <v>445</v>
      </c>
      <c r="G283" s="236">
        <v>3345</v>
      </c>
      <c r="H283" s="237">
        <v>3224</v>
      </c>
      <c r="I283" s="238">
        <v>6569</v>
      </c>
    </row>
    <row r="284" spans="6:9">
      <c r="F284" s="239" t="s">
        <v>446</v>
      </c>
      <c r="G284" s="236">
        <v>205</v>
      </c>
      <c r="H284" s="237">
        <v>207</v>
      </c>
      <c r="I284" s="238">
        <v>412</v>
      </c>
    </row>
    <row r="285" spans="6:9">
      <c r="F285" s="239" t="s">
        <v>447</v>
      </c>
      <c r="G285" s="236">
        <v>8630</v>
      </c>
      <c r="H285" s="237">
        <v>10067</v>
      </c>
      <c r="I285" s="238">
        <v>18697</v>
      </c>
    </row>
    <row r="286" spans="6:9">
      <c r="F286" s="239" t="s">
        <v>448</v>
      </c>
      <c r="G286" s="236">
        <v>12225</v>
      </c>
      <c r="H286" s="237">
        <v>13519</v>
      </c>
      <c r="I286" s="238">
        <v>25744</v>
      </c>
    </row>
    <row r="287" spans="6:9">
      <c r="F287" s="239" t="s">
        <v>449</v>
      </c>
      <c r="G287" s="236">
        <v>23437</v>
      </c>
      <c r="H287" s="237">
        <v>25772</v>
      </c>
      <c r="I287" s="238">
        <v>49209</v>
      </c>
    </row>
    <row r="288" spans="6:9">
      <c r="F288" s="239" t="s">
        <v>450</v>
      </c>
      <c r="G288" s="236">
        <v>13995</v>
      </c>
      <c r="H288" s="237">
        <v>15271</v>
      </c>
      <c r="I288" s="238">
        <v>29266</v>
      </c>
    </row>
    <row r="289" spans="6:9">
      <c r="F289" s="239" t="s">
        <v>451</v>
      </c>
      <c r="G289" s="236">
        <v>380</v>
      </c>
      <c r="H289" s="237">
        <v>320</v>
      </c>
      <c r="I289" s="238">
        <v>700</v>
      </c>
    </row>
    <row r="290" spans="6:9">
      <c r="F290" s="239" t="s">
        <v>452</v>
      </c>
      <c r="G290" s="236">
        <v>2395</v>
      </c>
      <c r="H290" s="237">
        <v>2602</v>
      </c>
      <c r="I290" s="238">
        <v>4997</v>
      </c>
    </row>
    <row r="291" spans="6:9">
      <c r="F291" s="239" t="s">
        <v>453</v>
      </c>
      <c r="G291" s="236">
        <v>4860</v>
      </c>
      <c r="H291" s="237">
        <v>5072</v>
      </c>
      <c r="I291" s="238">
        <v>9932</v>
      </c>
    </row>
    <row r="292" spans="6:9">
      <c r="F292" s="239" t="s">
        <v>454</v>
      </c>
      <c r="G292" s="236">
        <v>4059</v>
      </c>
      <c r="H292" s="237">
        <v>4260</v>
      </c>
      <c r="I292" s="238">
        <v>8319</v>
      </c>
    </row>
    <row r="293" spans="6:9">
      <c r="F293" s="239" t="s">
        <v>455</v>
      </c>
      <c r="G293" s="236">
        <v>2278</v>
      </c>
      <c r="H293" s="237">
        <v>2344</v>
      </c>
      <c r="I293" s="238">
        <v>4622</v>
      </c>
    </row>
    <row r="294" spans="6:9">
      <c r="F294" s="239" t="s">
        <v>456</v>
      </c>
      <c r="G294" s="236">
        <v>3568</v>
      </c>
      <c r="H294" s="237">
        <v>3845</v>
      </c>
      <c r="I294" s="238">
        <v>7413</v>
      </c>
    </row>
    <row r="295" spans="6:9">
      <c r="F295" s="239" t="s">
        <v>457</v>
      </c>
      <c r="G295" s="236">
        <v>2720</v>
      </c>
      <c r="H295" s="237">
        <v>2657</v>
      </c>
      <c r="I295" s="238">
        <v>5377</v>
      </c>
    </row>
    <row r="296" spans="6:9">
      <c r="F296" s="239" t="s">
        <v>458</v>
      </c>
      <c r="G296" s="236">
        <v>2188</v>
      </c>
      <c r="H296" s="237">
        <v>2542</v>
      </c>
      <c r="I296" s="238">
        <v>4730</v>
      </c>
    </row>
    <row r="297" spans="6:9">
      <c r="F297" s="239" t="s">
        <v>459</v>
      </c>
      <c r="G297" s="236">
        <v>3023</v>
      </c>
      <c r="H297" s="237">
        <v>3404</v>
      </c>
      <c r="I297" s="238">
        <v>6427</v>
      </c>
    </row>
    <row r="298" spans="6:9">
      <c r="F298" s="239" t="s">
        <v>460</v>
      </c>
      <c r="G298" s="236">
        <v>3175</v>
      </c>
      <c r="H298" s="237">
        <v>3188</v>
      </c>
      <c r="I298" s="238">
        <v>6363</v>
      </c>
    </row>
    <row r="299" spans="6:9">
      <c r="F299" s="239" t="s">
        <v>461</v>
      </c>
      <c r="G299" s="236">
        <v>1114</v>
      </c>
      <c r="H299" s="237">
        <v>1117</v>
      </c>
      <c r="I299" s="238">
        <v>2231</v>
      </c>
    </row>
    <row r="300" spans="6:9">
      <c r="F300" s="239" t="s">
        <v>462</v>
      </c>
      <c r="G300" s="236">
        <v>3092</v>
      </c>
      <c r="H300" s="237">
        <v>3175</v>
      </c>
      <c r="I300" s="238">
        <v>6267</v>
      </c>
    </row>
    <row r="301" spans="6:9">
      <c r="F301" s="239" t="s">
        <v>463</v>
      </c>
      <c r="G301" s="236">
        <v>3590</v>
      </c>
      <c r="H301" s="237">
        <v>3679</v>
      </c>
      <c r="I301" s="238">
        <v>7269</v>
      </c>
    </row>
    <row r="302" spans="6:9">
      <c r="F302" s="239" t="s">
        <v>464</v>
      </c>
      <c r="G302" s="236">
        <v>1687</v>
      </c>
      <c r="H302" s="237">
        <v>1765</v>
      </c>
      <c r="I302" s="238">
        <v>3452</v>
      </c>
    </row>
    <row r="303" spans="6:9">
      <c r="F303" s="239" t="s">
        <v>465</v>
      </c>
      <c r="G303" s="236">
        <v>1610</v>
      </c>
      <c r="H303" s="237">
        <v>1723</v>
      </c>
      <c r="I303" s="238">
        <v>3333</v>
      </c>
    </row>
    <row r="304" spans="6:9">
      <c r="F304" s="239" t="s">
        <v>466</v>
      </c>
      <c r="G304" s="236">
        <v>2877</v>
      </c>
      <c r="H304" s="237">
        <v>3067</v>
      </c>
      <c r="I304" s="238">
        <v>5944</v>
      </c>
    </row>
    <row r="305" spans="6:9">
      <c r="F305" s="239" t="s">
        <v>467</v>
      </c>
      <c r="G305" s="236">
        <v>2797</v>
      </c>
      <c r="H305" s="237">
        <v>2785</v>
      </c>
      <c r="I305" s="238">
        <v>5582</v>
      </c>
    </row>
    <row r="306" spans="6:9">
      <c r="F306" s="239" t="s">
        <v>468</v>
      </c>
      <c r="G306" s="236">
        <v>3726</v>
      </c>
      <c r="H306" s="237">
        <v>3936</v>
      </c>
      <c r="I306" s="238">
        <v>7662</v>
      </c>
    </row>
    <row r="307" spans="6:9">
      <c r="F307" s="239" t="s">
        <v>469</v>
      </c>
      <c r="G307" s="236">
        <v>4793</v>
      </c>
      <c r="H307" s="237">
        <v>4810</v>
      </c>
      <c r="I307" s="238">
        <v>9603</v>
      </c>
    </row>
    <row r="308" spans="6:9">
      <c r="F308" s="239" t="s">
        <v>470</v>
      </c>
      <c r="G308" s="236">
        <v>1420</v>
      </c>
      <c r="H308" s="237">
        <v>1459</v>
      </c>
      <c r="I308" s="238">
        <v>2879</v>
      </c>
    </row>
    <row r="309" spans="6:9">
      <c r="F309" s="239" t="s">
        <v>471</v>
      </c>
      <c r="G309" s="236">
        <v>2264</v>
      </c>
      <c r="H309" s="237">
        <v>2309</v>
      </c>
      <c r="I309" s="238">
        <v>4573</v>
      </c>
    </row>
    <row r="310" spans="6:9">
      <c r="F310" s="239" t="s">
        <v>472</v>
      </c>
      <c r="G310" s="236">
        <v>4733</v>
      </c>
      <c r="H310" s="237">
        <v>4935</v>
      </c>
      <c r="I310" s="238">
        <v>9668</v>
      </c>
    </row>
    <row r="311" spans="6:9">
      <c r="F311" s="239" t="s">
        <v>473</v>
      </c>
      <c r="G311" s="236">
        <v>5628</v>
      </c>
      <c r="H311" s="237">
        <v>5951</v>
      </c>
      <c r="I311" s="238">
        <v>11579</v>
      </c>
    </row>
    <row r="312" spans="6:9">
      <c r="F312" s="239" t="s">
        <v>474</v>
      </c>
      <c r="G312" s="236">
        <v>4058</v>
      </c>
      <c r="H312" s="237">
        <v>4351</v>
      </c>
      <c r="I312" s="238">
        <v>8409</v>
      </c>
    </row>
    <row r="313" spans="6:9">
      <c r="F313" s="239" t="s">
        <v>475</v>
      </c>
      <c r="G313" s="236">
        <v>5026</v>
      </c>
      <c r="H313" s="237">
        <v>5206</v>
      </c>
      <c r="I313" s="238">
        <v>10232</v>
      </c>
    </row>
    <row r="314" spans="6:9">
      <c r="F314" s="239" t="s">
        <v>476</v>
      </c>
      <c r="G314" s="236">
        <v>2979</v>
      </c>
      <c r="H314" s="237">
        <v>3098</v>
      </c>
      <c r="I314" s="238">
        <v>6077</v>
      </c>
    </row>
    <row r="315" spans="6:9">
      <c r="F315" s="239" t="s">
        <v>477</v>
      </c>
      <c r="G315" s="236">
        <v>3038</v>
      </c>
      <c r="H315" s="237">
        <v>3075</v>
      </c>
      <c r="I315" s="238">
        <v>6113</v>
      </c>
    </row>
    <row r="316" spans="6:9">
      <c r="F316" s="239" t="s">
        <v>478</v>
      </c>
      <c r="G316" s="236">
        <v>3657</v>
      </c>
      <c r="H316" s="237">
        <v>3790</v>
      </c>
      <c r="I316" s="238">
        <v>7447</v>
      </c>
    </row>
    <row r="317" spans="6:9">
      <c r="F317" s="239" t="s">
        <v>479</v>
      </c>
      <c r="G317" s="236">
        <v>1293</v>
      </c>
      <c r="H317" s="237">
        <v>1342</v>
      </c>
      <c r="I317" s="238">
        <v>2635</v>
      </c>
    </row>
    <row r="318" spans="6:9">
      <c r="F318" s="239" t="s">
        <v>480</v>
      </c>
      <c r="G318" s="236">
        <v>2224</v>
      </c>
      <c r="H318" s="237">
        <v>2214</v>
      </c>
      <c r="I318" s="238">
        <v>4438</v>
      </c>
    </row>
    <row r="319" spans="6:9">
      <c r="F319" s="239" t="s">
        <v>481</v>
      </c>
      <c r="G319" s="236">
        <v>4915</v>
      </c>
      <c r="H319" s="237">
        <v>5027</v>
      </c>
      <c r="I319" s="238">
        <v>9942</v>
      </c>
    </row>
    <row r="320" spans="6:9">
      <c r="F320" s="239" t="s">
        <v>482</v>
      </c>
      <c r="G320" s="236">
        <v>2954</v>
      </c>
      <c r="H320" s="237">
        <v>3086</v>
      </c>
      <c r="I320" s="238">
        <v>6040</v>
      </c>
    </row>
    <row r="321" spans="6:9">
      <c r="F321" s="239" t="s">
        <v>483</v>
      </c>
      <c r="G321" s="236">
        <v>2626</v>
      </c>
      <c r="H321" s="237">
        <v>3025</v>
      </c>
      <c r="I321" s="238">
        <v>5651</v>
      </c>
    </row>
    <row r="322" spans="6:9">
      <c r="F322" s="239" t="s">
        <v>484</v>
      </c>
      <c r="G322" s="236">
        <v>3472</v>
      </c>
      <c r="H322" s="237">
        <v>3701</v>
      </c>
      <c r="I322" s="238">
        <v>7173</v>
      </c>
    </row>
    <row r="323" spans="6:9">
      <c r="F323" s="239" t="s">
        <v>485</v>
      </c>
      <c r="G323" s="236">
        <v>2038</v>
      </c>
      <c r="H323" s="237">
        <v>2053</v>
      </c>
      <c r="I323" s="238">
        <v>4091</v>
      </c>
    </row>
    <row r="324" spans="6:9">
      <c r="F324" s="239" t="s">
        <v>486</v>
      </c>
      <c r="G324" s="236">
        <v>4301</v>
      </c>
      <c r="H324" s="237">
        <v>4472</v>
      </c>
      <c r="I324" s="238">
        <v>8773</v>
      </c>
    </row>
    <row r="325" spans="6:9">
      <c r="F325" s="239" t="s">
        <v>487</v>
      </c>
      <c r="G325" s="236">
        <v>9399</v>
      </c>
      <c r="H325" s="237">
        <v>10013</v>
      </c>
      <c r="I325" s="238">
        <v>19412</v>
      </c>
    </row>
    <row r="326" spans="6:9">
      <c r="F326" s="239" t="s">
        <v>488</v>
      </c>
      <c r="G326" s="236">
        <v>3945</v>
      </c>
      <c r="H326" s="237">
        <v>4314</v>
      </c>
      <c r="I326" s="238">
        <v>8259</v>
      </c>
    </row>
    <row r="327" spans="6:9">
      <c r="F327" s="239" t="s">
        <v>489</v>
      </c>
      <c r="G327" s="236">
        <v>10327</v>
      </c>
      <c r="H327" s="237">
        <v>9857</v>
      </c>
      <c r="I327" s="238">
        <v>20184</v>
      </c>
    </row>
    <row r="328" spans="6:9">
      <c r="F328" s="239" t="s">
        <v>490</v>
      </c>
      <c r="G328" s="236">
        <v>5285</v>
      </c>
      <c r="H328" s="237">
        <v>5236</v>
      </c>
      <c r="I328" s="238">
        <v>10521</v>
      </c>
    </row>
    <row r="329" spans="6:9">
      <c r="F329" s="239" t="s">
        <v>491</v>
      </c>
      <c r="G329" s="236">
        <v>12264</v>
      </c>
      <c r="H329" s="237">
        <v>12067</v>
      </c>
      <c r="I329" s="238">
        <v>24331</v>
      </c>
    </row>
    <row r="330" spans="6:9">
      <c r="F330" s="239" t="s">
        <v>492</v>
      </c>
      <c r="G330" s="236">
        <v>646</v>
      </c>
      <c r="H330" s="237">
        <v>514</v>
      </c>
      <c r="I330" s="238">
        <v>1160</v>
      </c>
    </row>
    <row r="331" spans="6:9">
      <c r="F331" s="239" t="s">
        <v>493</v>
      </c>
      <c r="G331" s="236">
        <v>535</v>
      </c>
      <c r="H331" s="237">
        <v>416</v>
      </c>
      <c r="I331" s="238">
        <v>951</v>
      </c>
    </row>
    <row r="332" spans="6:9">
      <c r="F332" s="239" t="s">
        <v>494</v>
      </c>
      <c r="G332" s="236">
        <v>26102</v>
      </c>
      <c r="H332" s="237">
        <v>27280</v>
      </c>
      <c r="I332" s="238">
        <v>53382</v>
      </c>
    </row>
    <row r="333" spans="6:9">
      <c r="F333" s="239" t="s">
        <v>495</v>
      </c>
      <c r="G333" s="236">
        <v>1630</v>
      </c>
      <c r="H333" s="237">
        <v>1600</v>
      </c>
      <c r="I333" s="238">
        <v>3230</v>
      </c>
    </row>
    <row r="334" spans="6:9">
      <c r="F334" s="239" t="s">
        <v>496</v>
      </c>
      <c r="G334" s="236">
        <v>777</v>
      </c>
      <c r="H334" s="237">
        <v>822</v>
      </c>
      <c r="I334" s="238">
        <v>1599</v>
      </c>
    </row>
    <row r="335" spans="6:9">
      <c r="F335" s="239" t="s">
        <v>497</v>
      </c>
      <c r="G335" s="236">
        <v>1104</v>
      </c>
      <c r="H335" s="237">
        <v>1145</v>
      </c>
      <c r="I335" s="238">
        <v>2249</v>
      </c>
    </row>
    <row r="336" spans="6:9">
      <c r="F336" s="239" t="s">
        <v>498</v>
      </c>
      <c r="G336" s="236">
        <v>1228</v>
      </c>
      <c r="H336" s="237">
        <v>1299</v>
      </c>
      <c r="I336" s="238">
        <v>2527</v>
      </c>
    </row>
    <row r="337" spans="6:9">
      <c r="F337" s="239" t="s">
        <v>499</v>
      </c>
      <c r="G337" s="236">
        <v>12019</v>
      </c>
      <c r="H337" s="237">
        <v>12814</v>
      </c>
      <c r="I337" s="238">
        <v>24833</v>
      </c>
    </row>
    <row r="338" spans="6:9">
      <c r="F338" s="239" t="s">
        <v>500</v>
      </c>
      <c r="G338" s="236">
        <v>2825</v>
      </c>
      <c r="H338" s="237">
        <v>2892</v>
      </c>
      <c r="I338" s="238">
        <v>5717</v>
      </c>
    </row>
    <row r="339" spans="6:9">
      <c r="F339" s="239" t="s">
        <v>501</v>
      </c>
      <c r="G339" s="236">
        <v>3284</v>
      </c>
      <c r="H339" s="237">
        <v>3358</v>
      </c>
      <c r="I339" s="238">
        <v>6642</v>
      </c>
    </row>
    <row r="340" spans="6:9">
      <c r="F340" s="239" t="s">
        <v>502</v>
      </c>
      <c r="G340" s="236">
        <v>1233</v>
      </c>
      <c r="H340" s="237">
        <v>1290</v>
      </c>
      <c r="I340" s="238">
        <v>2523</v>
      </c>
    </row>
    <row r="341" spans="6:9">
      <c r="F341" s="239" t="s">
        <v>503</v>
      </c>
      <c r="G341" s="236">
        <v>1803</v>
      </c>
      <c r="H341" s="237">
        <v>1709</v>
      </c>
      <c r="I341" s="238">
        <v>3512</v>
      </c>
    </row>
    <row r="342" spans="6:9">
      <c r="F342" s="239" t="s">
        <v>504</v>
      </c>
      <c r="G342" s="236">
        <v>2500</v>
      </c>
      <c r="H342" s="237">
        <v>2412</v>
      </c>
      <c r="I342" s="238">
        <v>4912</v>
      </c>
    </row>
    <row r="343" spans="6:9">
      <c r="F343" s="239" t="s">
        <v>505</v>
      </c>
      <c r="G343" s="236">
        <v>1323</v>
      </c>
      <c r="H343" s="237">
        <v>1363</v>
      </c>
      <c r="I343" s="238">
        <v>2686</v>
      </c>
    </row>
    <row r="344" spans="6:9">
      <c r="F344" s="239" t="s">
        <v>506</v>
      </c>
      <c r="G344" s="236">
        <v>10408</v>
      </c>
      <c r="H344" s="237">
        <v>11136</v>
      </c>
      <c r="I344" s="238">
        <v>21544</v>
      </c>
    </row>
    <row r="345" spans="6:9">
      <c r="F345" s="239" t="s">
        <v>507</v>
      </c>
      <c r="G345" s="236">
        <v>849</v>
      </c>
      <c r="H345" s="237">
        <v>778</v>
      </c>
      <c r="I345" s="238">
        <v>1627</v>
      </c>
    </row>
    <row r="346" spans="6:9">
      <c r="F346" s="239" t="s">
        <v>508</v>
      </c>
      <c r="G346" s="236">
        <v>3544</v>
      </c>
      <c r="H346" s="237">
        <v>3504</v>
      </c>
      <c r="I346" s="238">
        <v>7048</v>
      </c>
    </row>
    <row r="347" spans="6:9">
      <c r="F347" s="239" t="s">
        <v>509</v>
      </c>
      <c r="G347" s="236">
        <v>2808</v>
      </c>
      <c r="H347" s="237">
        <v>2822</v>
      </c>
      <c r="I347" s="238">
        <v>5630</v>
      </c>
    </row>
    <row r="348" spans="6:9">
      <c r="F348" s="239" t="s">
        <v>510</v>
      </c>
      <c r="G348" s="236">
        <v>1919</v>
      </c>
      <c r="H348" s="237">
        <v>1905</v>
      </c>
      <c r="I348" s="238">
        <v>3824</v>
      </c>
    </row>
    <row r="349" spans="6:9">
      <c r="F349" s="239" t="s">
        <v>511</v>
      </c>
      <c r="G349" s="236">
        <v>961</v>
      </c>
      <c r="H349" s="237">
        <v>828</v>
      </c>
      <c r="I349" s="238">
        <v>1789</v>
      </c>
    </row>
    <row r="350" spans="6:9">
      <c r="F350" s="239" t="s">
        <v>512</v>
      </c>
      <c r="G350" s="236">
        <v>1858</v>
      </c>
      <c r="H350" s="237">
        <v>2047</v>
      </c>
      <c r="I350" s="238">
        <v>3905</v>
      </c>
    </row>
    <row r="351" spans="6:9">
      <c r="F351" s="239" t="s">
        <v>513</v>
      </c>
      <c r="G351" s="236">
        <v>1679</v>
      </c>
      <c r="H351" s="237">
        <v>1683</v>
      </c>
      <c r="I351" s="238">
        <v>3362</v>
      </c>
    </row>
    <row r="352" spans="6:9">
      <c r="F352" s="239" t="s">
        <v>514</v>
      </c>
      <c r="G352" s="236">
        <v>3257</v>
      </c>
      <c r="H352" s="237">
        <v>3118</v>
      </c>
      <c r="I352" s="238">
        <v>6375</v>
      </c>
    </row>
    <row r="353" spans="6:9">
      <c r="F353" s="239" t="s">
        <v>515</v>
      </c>
      <c r="G353" s="236">
        <v>6273</v>
      </c>
      <c r="H353" s="237">
        <v>6094</v>
      </c>
      <c r="I353" s="238">
        <v>12367</v>
      </c>
    </row>
    <row r="354" spans="6:9">
      <c r="F354" s="239" t="s">
        <v>516</v>
      </c>
      <c r="G354" s="236">
        <v>1366</v>
      </c>
      <c r="H354" s="237">
        <v>1390</v>
      </c>
      <c r="I354" s="238">
        <v>2756</v>
      </c>
    </row>
    <row r="355" spans="6:9">
      <c r="F355" s="239" t="s">
        <v>517</v>
      </c>
      <c r="G355" s="236">
        <v>1727</v>
      </c>
      <c r="H355" s="237">
        <v>1671</v>
      </c>
      <c r="I355" s="238">
        <v>3398</v>
      </c>
    </row>
    <row r="356" spans="6:9">
      <c r="F356" s="239" t="s">
        <v>518</v>
      </c>
      <c r="G356" s="236">
        <v>488</v>
      </c>
      <c r="H356" s="237">
        <v>527</v>
      </c>
      <c r="I356" s="238">
        <v>1015</v>
      </c>
    </row>
    <row r="357" spans="6:9">
      <c r="F357" s="239" t="s">
        <v>519</v>
      </c>
      <c r="G357" s="236">
        <v>3988</v>
      </c>
      <c r="H357" s="237">
        <v>3965</v>
      </c>
      <c r="I357" s="238">
        <v>7953</v>
      </c>
    </row>
    <row r="358" spans="6:9">
      <c r="F358" s="239" t="s">
        <v>520</v>
      </c>
      <c r="G358" s="236">
        <v>2625</v>
      </c>
      <c r="H358" s="237">
        <v>2791</v>
      </c>
      <c r="I358" s="238">
        <v>5416</v>
      </c>
    </row>
    <row r="359" spans="6:9">
      <c r="F359" s="239" t="s">
        <v>521</v>
      </c>
      <c r="G359" s="236">
        <v>7574</v>
      </c>
      <c r="H359" s="237">
        <v>7338</v>
      </c>
      <c r="I359" s="238">
        <v>14912</v>
      </c>
    </row>
    <row r="360" spans="6:9">
      <c r="F360" s="239" t="s">
        <v>522</v>
      </c>
      <c r="G360" s="236">
        <v>4411</v>
      </c>
      <c r="H360" s="237">
        <v>4430</v>
      </c>
      <c r="I360" s="238">
        <v>8841</v>
      </c>
    </row>
    <row r="361" spans="6:9">
      <c r="F361" s="239" t="s">
        <v>523</v>
      </c>
      <c r="G361" s="236">
        <v>10090</v>
      </c>
      <c r="H361" s="237">
        <v>10726</v>
      </c>
      <c r="I361" s="238">
        <v>20816</v>
      </c>
    </row>
    <row r="362" spans="6:9">
      <c r="F362" s="239" t="s">
        <v>524</v>
      </c>
      <c r="G362" s="236">
        <v>503</v>
      </c>
      <c r="H362" s="237">
        <v>485</v>
      </c>
      <c r="I362" s="238">
        <v>988</v>
      </c>
    </row>
    <row r="363" spans="6:9">
      <c r="F363" s="239" t="s">
        <v>525</v>
      </c>
      <c r="G363" s="236">
        <v>853</v>
      </c>
      <c r="H363" s="237">
        <v>791</v>
      </c>
      <c r="I363" s="238">
        <v>1644</v>
      </c>
    </row>
    <row r="364" spans="6:9">
      <c r="F364" s="239" t="s">
        <v>526</v>
      </c>
      <c r="G364" s="236">
        <v>1113</v>
      </c>
      <c r="H364" s="237">
        <v>971</v>
      </c>
      <c r="I364" s="238">
        <v>2084</v>
      </c>
    </row>
    <row r="365" spans="6:9">
      <c r="F365" s="239" t="s">
        <v>527</v>
      </c>
      <c r="G365" s="236">
        <v>351</v>
      </c>
      <c r="H365" s="237">
        <v>318</v>
      </c>
      <c r="I365" s="238">
        <v>669</v>
      </c>
    </row>
    <row r="366" spans="6:9">
      <c r="F366" s="239" t="s">
        <v>528</v>
      </c>
      <c r="G366" s="236">
        <v>4716</v>
      </c>
      <c r="H366" s="237">
        <v>4766</v>
      </c>
      <c r="I366" s="238">
        <v>9482</v>
      </c>
    </row>
    <row r="367" spans="6:9">
      <c r="F367" s="239" t="s">
        <v>529</v>
      </c>
      <c r="G367" s="236">
        <v>1202</v>
      </c>
      <c r="H367" s="237">
        <v>1149</v>
      </c>
      <c r="I367" s="238">
        <v>2351</v>
      </c>
    </row>
    <row r="368" spans="6:9">
      <c r="F368" s="239" t="s">
        <v>530</v>
      </c>
      <c r="G368" s="236">
        <v>802</v>
      </c>
      <c r="H368" s="237">
        <v>783</v>
      </c>
      <c r="I368" s="238">
        <v>1585</v>
      </c>
    </row>
    <row r="369" spans="6:9">
      <c r="F369" s="239" t="s">
        <v>531</v>
      </c>
      <c r="G369" s="236">
        <v>2294</v>
      </c>
      <c r="H369" s="237">
        <v>2327</v>
      </c>
      <c r="I369" s="238">
        <v>4621</v>
      </c>
    </row>
    <row r="370" spans="6:9">
      <c r="F370" s="239" t="s">
        <v>532</v>
      </c>
      <c r="G370" s="236">
        <v>4121</v>
      </c>
      <c r="H370" s="237">
        <v>4556</v>
      </c>
      <c r="I370" s="238">
        <v>8677</v>
      </c>
    </row>
    <row r="371" spans="6:9">
      <c r="F371" s="239" t="s">
        <v>533</v>
      </c>
      <c r="G371" s="236">
        <v>1380</v>
      </c>
      <c r="H371" s="237">
        <v>1320</v>
      </c>
      <c r="I371" s="238">
        <v>2700</v>
      </c>
    </row>
    <row r="372" spans="6:9">
      <c r="F372" s="239" t="s">
        <v>534</v>
      </c>
      <c r="G372" s="236">
        <v>927</v>
      </c>
      <c r="H372" s="237">
        <v>868</v>
      </c>
      <c r="I372" s="238">
        <v>1795</v>
      </c>
    </row>
    <row r="373" spans="6:9">
      <c r="F373" s="239" t="s">
        <v>535</v>
      </c>
      <c r="G373" s="236">
        <v>1008</v>
      </c>
      <c r="H373" s="237">
        <v>937</v>
      </c>
      <c r="I373" s="238">
        <v>1945</v>
      </c>
    </row>
    <row r="374" spans="6:9">
      <c r="F374" s="239" t="s">
        <v>536</v>
      </c>
      <c r="G374" s="236">
        <v>451</v>
      </c>
      <c r="H374" s="237">
        <v>414</v>
      </c>
      <c r="I374" s="238">
        <v>865</v>
      </c>
    </row>
    <row r="375" spans="6:9">
      <c r="F375" s="239" t="s">
        <v>537</v>
      </c>
      <c r="G375" s="236">
        <v>693</v>
      </c>
      <c r="H375" s="237">
        <v>665</v>
      </c>
      <c r="I375" s="238">
        <v>1358</v>
      </c>
    </row>
    <row r="376" spans="6:9">
      <c r="F376" s="239" t="s">
        <v>538</v>
      </c>
      <c r="G376" s="236">
        <v>1156</v>
      </c>
      <c r="H376" s="237">
        <v>1144</v>
      </c>
      <c r="I376" s="238">
        <v>2300</v>
      </c>
    </row>
    <row r="377" spans="6:9">
      <c r="F377" s="239" t="s">
        <v>539</v>
      </c>
      <c r="G377" s="236">
        <v>1227</v>
      </c>
      <c r="H377" s="237">
        <v>1259</v>
      </c>
      <c r="I377" s="238">
        <v>2486</v>
      </c>
    </row>
    <row r="378" spans="6:9">
      <c r="F378" s="239" t="s">
        <v>540</v>
      </c>
      <c r="G378" s="236">
        <v>711</v>
      </c>
      <c r="H378" s="237">
        <v>735</v>
      </c>
      <c r="I378" s="238">
        <v>1446</v>
      </c>
    </row>
    <row r="379" spans="6:9">
      <c r="F379" s="239" t="s">
        <v>541</v>
      </c>
      <c r="G379" s="236">
        <v>636</v>
      </c>
      <c r="H379" s="237">
        <v>579</v>
      </c>
      <c r="I379" s="238">
        <v>1215</v>
      </c>
    </row>
    <row r="380" spans="6:9">
      <c r="F380" s="239" t="s">
        <v>542</v>
      </c>
      <c r="G380" s="236">
        <v>1123</v>
      </c>
      <c r="H380" s="237">
        <v>1084</v>
      </c>
      <c r="I380" s="238">
        <v>2207</v>
      </c>
    </row>
    <row r="381" spans="6:9">
      <c r="F381" s="239" t="s">
        <v>543</v>
      </c>
      <c r="G381" s="236">
        <v>395</v>
      </c>
      <c r="H381" s="237">
        <v>346</v>
      </c>
      <c r="I381" s="238">
        <v>741</v>
      </c>
    </row>
    <row r="382" spans="6:9">
      <c r="F382" s="239" t="s">
        <v>544</v>
      </c>
      <c r="G382" s="236">
        <v>1577</v>
      </c>
      <c r="H382" s="237">
        <v>1449</v>
      </c>
      <c r="I382" s="238">
        <v>3026</v>
      </c>
    </row>
    <row r="383" spans="6:9">
      <c r="F383" s="239" t="s">
        <v>545</v>
      </c>
      <c r="G383" s="236">
        <v>4369</v>
      </c>
      <c r="H383" s="237">
        <v>4826</v>
      </c>
      <c r="I383" s="238">
        <v>9195</v>
      </c>
    </row>
    <row r="384" spans="6:9">
      <c r="F384" s="239" t="s">
        <v>546</v>
      </c>
      <c r="G384" s="236">
        <v>3161</v>
      </c>
      <c r="H384" s="237">
        <v>3097</v>
      </c>
      <c r="I384" s="238">
        <v>6258</v>
      </c>
    </row>
    <row r="385" spans="6:9">
      <c r="F385" s="239" t="s">
        <v>547</v>
      </c>
      <c r="G385" s="236">
        <v>867</v>
      </c>
      <c r="H385" s="237">
        <v>821</v>
      </c>
      <c r="I385" s="238">
        <v>1688</v>
      </c>
    </row>
    <row r="386" spans="6:9">
      <c r="F386" s="239" t="s">
        <v>548</v>
      </c>
      <c r="G386" s="236">
        <v>1043</v>
      </c>
      <c r="H386" s="237">
        <v>997</v>
      </c>
      <c r="I386" s="238">
        <v>2040</v>
      </c>
    </row>
    <row r="387" spans="6:9">
      <c r="F387" s="239" t="s">
        <v>549</v>
      </c>
      <c r="G387" s="236">
        <v>2124</v>
      </c>
      <c r="H387" s="237">
        <v>2121</v>
      </c>
      <c r="I387" s="238">
        <v>4245</v>
      </c>
    </row>
    <row r="388" spans="6:9">
      <c r="F388" s="239" t="s">
        <v>550</v>
      </c>
      <c r="G388" s="236">
        <v>351</v>
      </c>
      <c r="H388" s="237">
        <v>320</v>
      </c>
      <c r="I388" s="238">
        <v>671</v>
      </c>
    </row>
    <row r="389" spans="6:9">
      <c r="F389" s="239" t="s">
        <v>551</v>
      </c>
      <c r="G389" s="236">
        <v>813</v>
      </c>
      <c r="H389" s="237">
        <v>761</v>
      </c>
      <c r="I389" s="238">
        <v>1574</v>
      </c>
    </row>
    <row r="390" spans="6:9">
      <c r="F390" s="239" t="s">
        <v>552</v>
      </c>
      <c r="G390" s="236">
        <v>368</v>
      </c>
      <c r="H390" s="237">
        <v>339</v>
      </c>
      <c r="I390" s="238">
        <v>707</v>
      </c>
    </row>
    <row r="391" spans="6:9">
      <c r="F391" s="239" t="s">
        <v>553</v>
      </c>
      <c r="G391" s="236">
        <v>4028</v>
      </c>
      <c r="H391" s="237">
        <v>4307</v>
      </c>
      <c r="I391" s="238">
        <v>8335</v>
      </c>
    </row>
    <row r="392" spans="6:9">
      <c r="F392" s="239" t="s">
        <v>554</v>
      </c>
      <c r="G392" s="236">
        <v>1140</v>
      </c>
      <c r="H392" s="237">
        <v>1071</v>
      </c>
      <c r="I392" s="238">
        <v>2211</v>
      </c>
    </row>
    <row r="393" spans="6:9">
      <c r="F393" s="239" t="s">
        <v>555</v>
      </c>
      <c r="G393" s="236">
        <v>2865</v>
      </c>
      <c r="H393" s="237">
        <v>2657</v>
      </c>
      <c r="I393" s="238">
        <v>5522</v>
      </c>
    </row>
    <row r="394" spans="6:9">
      <c r="F394" s="239" t="s">
        <v>556</v>
      </c>
      <c r="G394" s="236">
        <v>4767</v>
      </c>
      <c r="H394" s="237">
        <v>4735</v>
      </c>
      <c r="I394" s="238">
        <v>9502</v>
      </c>
    </row>
    <row r="395" spans="6:9">
      <c r="F395" s="239" t="s">
        <v>557</v>
      </c>
      <c r="G395" s="236">
        <v>3449</v>
      </c>
      <c r="H395" s="237">
        <v>3237</v>
      </c>
      <c r="I395" s="238">
        <v>6686</v>
      </c>
    </row>
    <row r="396" spans="6:9">
      <c r="F396" s="239" t="s">
        <v>558</v>
      </c>
      <c r="G396" s="236">
        <v>1471</v>
      </c>
      <c r="H396" s="237">
        <v>1340</v>
      </c>
      <c r="I396" s="238">
        <v>2811</v>
      </c>
    </row>
    <row r="397" spans="6:9">
      <c r="F397" s="239" t="s">
        <v>559</v>
      </c>
      <c r="G397" s="236">
        <v>488</v>
      </c>
      <c r="H397" s="237">
        <v>435</v>
      </c>
      <c r="I397" s="238">
        <v>923</v>
      </c>
    </row>
    <row r="398" spans="6:9">
      <c r="F398" s="239" t="s">
        <v>560</v>
      </c>
      <c r="G398" s="236">
        <v>14702</v>
      </c>
      <c r="H398" s="237">
        <v>15948</v>
      </c>
      <c r="I398" s="238">
        <v>30650</v>
      </c>
    </row>
    <row r="399" spans="6:9">
      <c r="F399" s="239" t="s">
        <v>561</v>
      </c>
      <c r="G399" s="236">
        <v>2022</v>
      </c>
      <c r="H399" s="237">
        <v>2133</v>
      </c>
      <c r="I399" s="238">
        <v>4155</v>
      </c>
    </row>
    <row r="400" spans="6:9">
      <c r="F400" s="239" t="s">
        <v>562</v>
      </c>
      <c r="G400" s="236">
        <v>3869</v>
      </c>
      <c r="H400" s="237">
        <v>3625</v>
      </c>
      <c r="I400" s="238">
        <v>7494</v>
      </c>
    </row>
    <row r="401" spans="6:9">
      <c r="F401" s="239" t="s">
        <v>563</v>
      </c>
      <c r="G401" s="236">
        <v>8668</v>
      </c>
      <c r="H401" s="237">
        <v>8766</v>
      </c>
      <c r="I401" s="238">
        <v>17434</v>
      </c>
    </row>
    <row r="402" spans="6:9">
      <c r="F402" s="239" t="s">
        <v>564</v>
      </c>
      <c r="G402" s="236">
        <v>817</v>
      </c>
      <c r="H402" s="237">
        <v>759</v>
      </c>
      <c r="I402" s="238">
        <v>1576</v>
      </c>
    </row>
    <row r="403" spans="6:9">
      <c r="F403" s="239" t="s">
        <v>565</v>
      </c>
      <c r="G403" s="236">
        <v>649</v>
      </c>
      <c r="H403" s="237">
        <v>647</v>
      </c>
      <c r="I403" s="238">
        <v>1296</v>
      </c>
    </row>
    <row r="404" spans="6:9">
      <c r="F404" s="239" t="s">
        <v>566</v>
      </c>
      <c r="G404" s="236">
        <v>7936</v>
      </c>
      <c r="H404" s="237">
        <v>7823</v>
      </c>
      <c r="I404" s="238">
        <v>15759</v>
      </c>
    </row>
    <row r="405" spans="6:9">
      <c r="F405" s="239" t="s">
        <v>567</v>
      </c>
      <c r="G405" s="236">
        <v>375</v>
      </c>
      <c r="H405" s="237">
        <v>290</v>
      </c>
      <c r="I405" s="238">
        <v>665</v>
      </c>
    </row>
    <row r="406" spans="6:9">
      <c r="F406" s="239" t="s">
        <v>568</v>
      </c>
      <c r="G406" s="236">
        <v>7614</v>
      </c>
      <c r="H406" s="237">
        <v>8072</v>
      </c>
      <c r="I406" s="238">
        <v>15686</v>
      </c>
    </row>
    <row r="407" spans="6:9">
      <c r="F407" s="239" t="s">
        <v>569</v>
      </c>
      <c r="G407" s="236">
        <v>3088</v>
      </c>
      <c r="H407" s="237">
        <v>3083</v>
      </c>
      <c r="I407" s="238">
        <v>6171</v>
      </c>
    </row>
    <row r="408" spans="6:9">
      <c r="F408" s="239" t="s">
        <v>570</v>
      </c>
      <c r="G408" s="236">
        <v>2317</v>
      </c>
      <c r="H408" s="237">
        <v>2425</v>
      </c>
      <c r="I408" s="238">
        <v>4742</v>
      </c>
    </row>
    <row r="409" spans="6:9">
      <c r="F409" s="239" t="s">
        <v>571</v>
      </c>
      <c r="G409" s="236">
        <v>659</v>
      </c>
      <c r="H409" s="237">
        <v>635</v>
      </c>
      <c r="I409" s="238">
        <v>1294</v>
      </c>
    </row>
    <row r="410" spans="6:9">
      <c r="F410" s="239" t="s">
        <v>572</v>
      </c>
      <c r="G410" s="236">
        <v>396</v>
      </c>
      <c r="H410" s="237">
        <v>355</v>
      </c>
      <c r="I410" s="238">
        <v>751</v>
      </c>
    </row>
    <row r="411" spans="6:9">
      <c r="F411" s="239" t="s">
        <v>573</v>
      </c>
      <c r="G411" s="236">
        <v>10333</v>
      </c>
      <c r="H411" s="237">
        <v>10730</v>
      </c>
      <c r="I411" s="238">
        <v>21063</v>
      </c>
    </row>
    <row r="412" spans="6:9">
      <c r="F412" s="239" t="s">
        <v>574</v>
      </c>
      <c r="G412" s="236">
        <v>1978</v>
      </c>
      <c r="H412" s="237">
        <v>1837</v>
      </c>
      <c r="I412" s="238">
        <v>3815</v>
      </c>
    </row>
    <row r="413" spans="6:9">
      <c r="F413" s="239" t="s">
        <v>575</v>
      </c>
      <c r="G413" s="236">
        <v>2992</v>
      </c>
      <c r="H413" s="237">
        <v>2964</v>
      </c>
      <c r="I413" s="238">
        <v>5956</v>
      </c>
    </row>
    <row r="414" spans="6:9">
      <c r="F414" s="239" t="s">
        <v>576</v>
      </c>
      <c r="G414" s="236">
        <v>1607</v>
      </c>
      <c r="H414" s="237">
        <v>1467</v>
      </c>
      <c r="I414" s="238">
        <v>3074</v>
      </c>
    </row>
    <row r="415" spans="6:9">
      <c r="F415" s="239" t="s">
        <v>577</v>
      </c>
      <c r="G415" s="236">
        <v>870</v>
      </c>
      <c r="H415" s="237">
        <v>789</v>
      </c>
      <c r="I415" s="238">
        <v>1659</v>
      </c>
    </row>
    <row r="416" spans="6:9">
      <c r="F416" s="239" t="s">
        <v>578</v>
      </c>
      <c r="G416" s="236">
        <v>733</v>
      </c>
      <c r="H416" s="237">
        <v>638</v>
      </c>
      <c r="I416" s="238">
        <v>1371</v>
      </c>
    </row>
    <row r="417" spans="6:9">
      <c r="F417" s="239" t="s">
        <v>579</v>
      </c>
      <c r="G417" s="236">
        <v>1396</v>
      </c>
      <c r="H417" s="237">
        <v>1235</v>
      </c>
      <c r="I417" s="238">
        <v>2631</v>
      </c>
    </row>
    <row r="418" spans="6:9">
      <c r="F418" s="239" t="s">
        <v>580</v>
      </c>
      <c r="G418" s="236">
        <v>1275</v>
      </c>
      <c r="H418" s="237">
        <v>1180</v>
      </c>
      <c r="I418" s="238">
        <v>2455</v>
      </c>
    </row>
    <row r="419" spans="6:9">
      <c r="F419" s="239" t="s">
        <v>581</v>
      </c>
      <c r="G419" s="236">
        <v>1625</v>
      </c>
      <c r="H419" s="237">
        <v>1595</v>
      </c>
      <c r="I419" s="238">
        <v>3220</v>
      </c>
    </row>
    <row r="420" spans="6:9">
      <c r="F420" s="239" t="s">
        <v>582</v>
      </c>
      <c r="G420" s="236">
        <v>4038</v>
      </c>
      <c r="H420" s="237">
        <v>4260</v>
      </c>
      <c r="I420" s="238">
        <v>8298</v>
      </c>
    </row>
    <row r="421" spans="6:9">
      <c r="F421" s="239" t="s">
        <v>583</v>
      </c>
      <c r="G421" s="236">
        <v>650</v>
      </c>
      <c r="H421" s="237">
        <v>599</v>
      </c>
      <c r="I421" s="238">
        <v>1249</v>
      </c>
    </row>
    <row r="422" spans="6:9">
      <c r="F422" s="239" t="s">
        <v>584</v>
      </c>
      <c r="G422" s="236">
        <v>1750</v>
      </c>
      <c r="H422" s="237">
        <v>1653</v>
      </c>
      <c r="I422" s="238">
        <v>3403</v>
      </c>
    </row>
    <row r="423" spans="6:9">
      <c r="F423" s="239" t="s">
        <v>585</v>
      </c>
      <c r="G423" s="236">
        <v>3998</v>
      </c>
      <c r="H423" s="237">
        <v>3971</v>
      </c>
      <c r="I423" s="238">
        <v>7969</v>
      </c>
    </row>
    <row r="424" spans="6:9">
      <c r="F424" s="239" t="s">
        <v>586</v>
      </c>
      <c r="G424" s="236">
        <v>4966</v>
      </c>
      <c r="H424" s="237">
        <v>4849</v>
      </c>
      <c r="I424" s="238">
        <v>9815</v>
      </c>
    </row>
    <row r="425" spans="6:9">
      <c r="F425" s="239" t="s">
        <v>587</v>
      </c>
      <c r="G425" s="236">
        <v>2249</v>
      </c>
      <c r="H425" s="237">
        <v>1956</v>
      </c>
      <c r="I425" s="238">
        <v>4205</v>
      </c>
    </row>
    <row r="426" spans="6:9">
      <c r="F426" s="239" t="s">
        <v>588</v>
      </c>
      <c r="G426" s="236">
        <v>1745</v>
      </c>
      <c r="H426" s="237">
        <v>1561</v>
      </c>
      <c r="I426" s="238">
        <v>3306</v>
      </c>
    </row>
    <row r="427" spans="6:9">
      <c r="F427" s="239" t="s">
        <v>589</v>
      </c>
      <c r="G427" s="236">
        <v>2080</v>
      </c>
      <c r="H427" s="237">
        <v>2058</v>
      </c>
      <c r="I427" s="238">
        <v>4138</v>
      </c>
    </row>
    <row r="428" spans="6:9">
      <c r="F428" s="239" t="s">
        <v>590</v>
      </c>
      <c r="G428" s="236">
        <v>10163</v>
      </c>
      <c r="H428" s="237">
        <v>9695</v>
      </c>
      <c r="I428" s="238">
        <v>19858</v>
      </c>
    </row>
    <row r="429" spans="6:9">
      <c r="F429" s="239" t="s">
        <v>591</v>
      </c>
      <c r="G429" s="236">
        <v>1774</v>
      </c>
      <c r="H429" s="237">
        <v>1552</v>
      </c>
      <c r="I429" s="238">
        <v>3326</v>
      </c>
    </row>
    <row r="430" spans="6:9">
      <c r="F430" s="239" t="s">
        <v>592</v>
      </c>
      <c r="G430" s="236">
        <v>1892</v>
      </c>
      <c r="H430" s="237">
        <v>1785</v>
      </c>
      <c r="I430" s="238">
        <v>3677</v>
      </c>
    </row>
    <row r="431" spans="6:9">
      <c r="F431" s="239" t="s">
        <v>593</v>
      </c>
      <c r="G431" s="236">
        <v>5530</v>
      </c>
      <c r="H431" s="237">
        <v>5754</v>
      </c>
      <c r="I431" s="238">
        <v>11284</v>
      </c>
    </row>
    <row r="432" spans="6:9">
      <c r="F432" s="239" t="s">
        <v>594</v>
      </c>
      <c r="G432" s="236">
        <v>4548</v>
      </c>
      <c r="H432" s="237">
        <v>4241</v>
      </c>
      <c r="I432" s="238">
        <v>8789</v>
      </c>
    </row>
    <row r="433" spans="6:9">
      <c r="F433" s="239" t="s">
        <v>595</v>
      </c>
      <c r="G433" s="236">
        <v>6528</v>
      </c>
      <c r="H433" s="237">
        <v>6390</v>
      </c>
      <c r="I433" s="238">
        <v>12918</v>
      </c>
    </row>
    <row r="434" spans="6:9">
      <c r="F434" s="239" t="s">
        <v>596</v>
      </c>
      <c r="G434" s="236">
        <v>3193</v>
      </c>
      <c r="H434" s="237">
        <v>2966</v>
      </c>
      <c r="I434" s="238">
        <v>6159</v>
      </c>
    </row>
    <row r="435" spans="6:9">
      <c r="F435" s="239" t="s">
        <v>597</v>
      </c>
      <c r="G435" s="236">
        <v>7250</v>
      </c>
      <c r="H435" s="237">
        <v>7584</v>
      </c>
      <c r="I435" s="238">
        <v>14834</v>
      </c>
    </row>
    <row r="436" spans="6:9">
      <c r="F436" s="239" t="s">
        <v>598</v>
      </c>
      <c r="G436" s="236">
        <v>5462</v>
      </c>
      <c r="H436" s="237">
        <v>5522</v>
      </c>
      <c r="I436" s="238">
        <v>10984</v>
      </c>
    </row>
    <row r="437" spans="6:9">
      <c r="F437" s="239" t="s">
        <v>599</v>
      </c>
      <c r="G437" s="236">
        <v>3136</v>
      </c>
      <c r="H437" s="237">
        <v>3150</v>
      </c>
      <c r="I437" s="238">
        <v>6286</v>
      </c>
    </row>
    <row r="438" spans="6:9">
      <c r="F438" s="239" t="s">
        <v>600</v>
      </c>
      <c r="G438" s="236">
        <v>1804</v>
      </c>
      <c r="H438" s="237">
        <v>1787</v>
      </c>
      <c r="I438" s="238">
        <v>3591</v>
      </c>
    </row>
    <row r="439" spans="6:9">
      <c r="F439" s="239" t="s">
        <v>601</v>
      </c>
      <c r="G439" s="236">
        <v>1475</v>
      </c>
      <c r="H439" s="237">
        <v>1283</v>
      </c>
      <c r="I439" s="238">
        <v>2758</v>
      </c>
    </row>
    <row r="440" spans="6:9">
      <c r="F440" s="239" t="s">
        <v>602</v>
      </c>
      <c r="G440" s="236">
        <v>8235</v>
      </c>
      <c r="H440" s="237">
        <v>7880</v>
      </c>
      <c r="I440" s="238">
        <v>16115</v>
      </c>
    </row>
    <row r="441" spans="6:9">
      <c r="F441" s="239" t="s">
        <v>603</v>
      </c>
      <c r="G441" s="236">
        <v>8511</v>
      </c>
      <c r="H441" s="237">
        <v>8739</v>
      </c>
      <c r="I441" s="238">
        <v>17250</v>
      </c>
    </row>
    <row r="442" spans="6:9">
      <c r="F442" s="239" t="s">
        <v>604</v>
      </c>
      <c r="G442" s="236">
        <v>1965</v>
      </c>
      <c r="H442" s="237">
        <v>1941</v>
      </c>
      <c r="I442" s="238">
        <v>3906</v>
      </c>
    </row>
    <row r="443" spans="6:9">
      <c r="F443" s="239" t="s">
        <v>605</v>
      </c>
      <c r="G443" s="236">
        <v>5616</v>
      </c>
      <c r="H443" s="237">
        <v>5911</v>
      </c>
      <c r="I443" s="238">
        <v>11527</v>
      </c>
    </row>
    <row r="444" spans="6:9">
      <c r="F444" s="239" t="s">
        <v>606</v>
      </c>
      <c r="G444" s="236">
        <v>4628</v>
      </c>
      <c r="H444" s="237">
        <v>4520</v>
      </c>
      <c r="I444" s="238">
        <v>9148</v>
      </c>
    </row>
    <row r="445" spans="6:9">
      <c r="F445" s="239" t="s">
        <v>607</v>
      </c>
      <c r="G445" s="236">
        <v>5814</v>
      </c>
      <c r="H445" s="237">
        <v>5871</v>
      </c>
      <c r="I445" s="238">
        <v>11685</v>
      </c>
    </row>
    <row r="446" spans="6:9">
      <c r="F446" s="239" t="s">
        <v>608</v>
      </c>
      <c r="G446" s="236">
        <v>2830</v>
      </c>
      <c r="H446" s="237">
        <v>2714</v>
      </c>
      <c r="I446" s="238">
        <v>5544</v>
      </c>
    </row>
    <row r="447" spans="6:9">
      <c r="F447" s="239" t="s">
        <v>609</v>
      </c>
      <c r="G447" s="236">
        <v>28703</v>
      </c>
      <c r="H447" s="237">
        <v>32369</v>
      </c>
      <c r="I447" s="238">
        <v>61072</v>
      </c>
    </row>
    <row r="448" spans="6:9">
      <c r="F448" s="239" t="s">
        <v>610</v>
      </c>
      <c r="G448" s="236">
        <v>9189</v>
      </c>
      <c r="H448" s="237">
        <v>8719</v>
      </c>
      <c r="I448" s="238">
        <v>17908</v>
      </c>
    </row>
    <row r="449" spans="6:9">
      <c r="F449" s="239" t="s">
        <v>611</v>
      </c>
      <c r="G449" s="236">
        <v>4313</v>
      </c>
      <c r="H449" s="237">
        <v>3994</v>
      </c>
      <c r="I449" s="238">
        <v>8307</v>
      </c>
    </row>
    <row r="450" spans="6:9">
      <c r="F450" s="239" t="s">
        <v>612</v>
      </c>
      <c r="G450" s="236">
        <v>3539</v>
      </c>
      <c r="H450" s="237">
        <v>3589</v>
      </c>
      <c r="I450" s="238">
        <v>7128</v>
      </c>
    </row>
    <row r="451" spans="6:9">
      <c r="F451" s="239" t="s">
        <v>613</v>
      </c>
      <c r="G451" s="236">
        <v>17541</v>
      </c>
      <c r="H451" s="237">
        <v>18928</v>
      </c>
      <c r="I451" s="238">
        <v>36469</v>
      </c>
    </row>
    <row r="452" spans="6:9">
      <c r="F452" s="239" t="s">
        <v>614</v>
      </c>
      <c r="G452" s="236">
        <v>5190</v>
      </c>
      <c r="H452" s="237">
        <v>5311</v>
      </c>
      <c r="I452" s="238">
        <v>10501</v>
      </c>
    </row>
    <row r="453" spans="6:9">
      <c r="F453" s="239" t="s">
        <v>615</v>
      </c>
      <c r="G453" s="236">
        <v>12283</v>
      </c>
      <c r="H453" s="237">
        <v>11758</v>
      </c>
      <c r="I453" s="238">
        <v>24041</v>
      </c>
    </row>
    <row r="454" spans="6:9">
      <c r="F454" s="239" t="s">
        <v>616</v>
      </c>
      <c r="G454" s="236">
        <v>9016</v>
      </c>
      <c r="H454" s="237">
        <v>7774</v>
      </c>
      <c r="I454" s="238">
        <v>16790</v>
      </c>
    </row>
    <row r="455" spans="6:9">
      <c r="F455" s="239" t="s">
        <v>617</v>
      </c>
      <c r="G455" s="236">
        <v>17099</v>
      </c>
      <c r="H455" s="237">
        <v>17077</v>
      </c>
      <c r="I455" s="238">
        <v>34176</v>
      </c>
    </row>
    <row r="456" spans="6:9">
      <c r="F456" s="239" t="s">
        <v>618</v>
      </c>
      <c r="G456" s="236">
        <v>2144</v>
      </c>
      <c r="H456" s="237">
        <v>1841</v>
      </c>
      <c r="I456" s="238">
        <v>3985</v>
      </c>
    </row>
    <row r="457" spans="6:9">
      <c r="F457" s="239" t="s">
        <v>619</v>
      </c>
      <c r="G457" s="236">
        <v>15869</v>
      </c>
      <c r="H457" s="237">
        <v>15768</v>
      </c>
      <c r="I457" s="238">
        <v>31637</v>
      </c>
    </row>
    <row r="458" spans="6:9">
      <c r="F458" s="239" t="s">
        <v>620</v>
      </c>
      <c r="G458" s="236">
        <v>4612</v>
      </c>
      <c r="H458" s="237">
        <v>4144</v>
      </c>
      <c r="I458" s="238">
        <v>8756</v>
      </c>
    </row>
    <row r="459" spans="6:9">
      <c r="F459" s="239" t="s">
        <v>621</v>
      </c>
      <c r="G459" s="236">
        <v>1129</v>
      </c>
      <c r="H459" s="237">
        <v>1055</v>
      </c>
      <c r="I459" s="238">
        <v>2184</v>
      </c>
    </row>
    <row r="460" spans="6:9">
      <c r="F460" s="239" t="s">
        <v>622</v>
      </c>
      <c r="G460" s="236">
        <v>1296</v>
      </c>
      <c r="H460" s="237">
        <v>1175</v>
      </c>
      <c r="I460" s="238">
        <v>2471</v>
      </c>
    </row>
    <row r="461" spans="6:9">
      <c r="F461" s="239" t="s">
        <v>623</v>
      </c>
      <c r="G461" s="236">
        <v>3058</v>
      </c>
      <c r="H461" s="237">
        <v>3024</v>
      </c>
      <c r="I461" s="238">
        <v>6082</v>
      </c>
    </row>
    <row r="462" spans="6:9">
      <c r="F462" s="239" t="s">
        <v>624</v>
      </c>
      <c r="G462" s="236">
        <v>2791</v>
      </c>
      <c r="H462" s="237">
        <v>2865</v>
      </c>
      <c r="I462" s="238">
        <v>5656</v>
      </c>
    </row>
    <row r="463" spans="6:9">
      <c r="F463" s="239" t="s">
        <v>625</v>
      </c>
      <c r="G463" s="236">
        <v>3705</v>
      </c>
      <c r="H463" s="237">
        <v>3613</v>
      </c>
      <c r="I463" s="238">
        <v>7318</v>
      </c>
    </row>
    <row r="464" spans="6:9">
      <c r="F464" s="239" t="s">
        <v>626</v>
      </c>
      <c r="G464" s="236">
        <v>4556</v>
      </c>
      <c r="H464" s="237">
        <v>4305</v>
      </c>
      <c r="I464" s="238">
        <v>8861</v>
      </c>
    </row>
    <row r="465" spans="6:9">
      <c r="F465" s="239" t="s">
        <v>627</v>
      </c>
      <c r="G465" s="236">
        <v>4184</v>
      </c>
      <c r="H465" s="237">
        <v>4109</v>
      </c>
      <c r="I465" s="238">
        <v>8293</v>
      </c>
    </row>
    <row r="466" spans="6:9">
      <c r="F466" s="239" t="s">
        <v>628</v>
      </c>
      <c r="G466" s="236">
        <v>3213</v>
      </c>
      <c r="H466" s="237">
        <v>3027</v>
      </c>
      <c r="I466" s="238">
        <v>6240</v>
      </c>
    </row>
    <row r="467" spans="6:9">
      <c r="F467" s="239" t="s">
        <v>629</v>
      </c>
      <c r="G467" s="236">
        <v>4735</v>
      </c>
      <c r="H467" s="237">
        <v>4407</v>
      </c>
      <c r="I467" s="238">
        <v>9142</v>
      </c>
    </row>
    <row r="468" spans="6:9">
      <c r="F468" s="239" t="s">
        <v>630</v>
      </c>
      <c r="G468" s="236">
        <v>8447</v>
      </c>
      <c r="H468" s="237">
        <v>8085</v>
      </c>
      <c r="I468" s="238">
        <v>16532</v>
      </c>
    </row>
    <row r="469" spans="6:9">
      <c r="F469" s="239" t="s">
        <v>631</v>
      </c>
      <c r="G469" s="236">
        <v>6410</v>
      </c>
      <c r="H469" s="237">
        <v>5637</v>
      </c>
      <c r="I469" s="238">
        <v>12047</v>
      </c>
    </row>
    <row r="470" spans="6:9">
      <c r="F470" s="239" t="s">
        <v>632</v>
      </c>
      <c r="G470" s="236">
        <v>9032</v>
      </c>
      <c r="H470" s="237">
        <v>9294</v>
      </c>
      <c r="I470" s="238">
        <v>18326</v>
      </c>
    </row>
    <row r="471" spans="6:9">
      <c r="F471" s="239" t="s">
        <v>633</v>
      </c>
      <c r="G471" s="236">
        <v>861</v>
      </c>
      <c r="H471" s="237">
        <v>846</v>
      </c>
      <c r="I471" s="238">
        <v>1707</v>
      </c>
    </row>
    <row r="472" spans="6:9">
      <c r="F472" s="239" t="s">
        <v>634</v>
      </c>
      <c r="G472" s="236">
        <v>3207</v>
      </c>
      <c r="H472" s="237">
        <v>3225</v>
      </c>
      <c r="I472" s="238">
        <v>6432</v>
      </c>
    </row>
    <row r="473" spans="6:9">
      <c r="F473" s="239" t="s">
        <v>635</v>
      </c>
      <c r="G473" s="236">
        <v>4397</v>
      </c>
      <c r="H473" s="237">
        <v>4345</v>
      </c>
      <c r="I473" s="238">
        <v>8742</v>
      </c>
    </row>
    <row r="474" spans="6:9">
      <c r="F474" s="239" t="s">
        <v>636</v>
      </c>
      <c r="G474" s="236">
        <v>3121</v>
      </c>
      <c r="H474" s="237">
        <v>2938</v>
      </c>
      <c r="I474" s="238">
        <v>6059</v>
      </c>
    </row>
    <row r="475" spans="6:9" ht="15.75" thickBot="1">
      <c r="F475" s="243"/>
      <c r="G475" s="244">
        <v>2106063</v>
      </c>
      <c r="H475" s="245">
        <v>2195649</v>
      </c>
      <c r="I475" s="246">
        <v>4301712</v>
      </c>
    </row>
    <row r="476" spans="6:9" ht="15.7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18"/>
  <sheetViews>
    <sheetView zoomScaleNormal="100" workbookViewId="0"/>
  </sheetViews>
  <sheetFormatPr baseColWidth="10" defaultColWidth="11.42578125" defaultRowHeight="16.5"/>
  <cols>
    <col min="1" max="1" width="11.5703125" style="122" customWidth="1"/>
    <col min="2" max="3" width="11.42578125" style="122"/>
    <col min="4" max="4" width="14.85546875" style="122" customWidth="1"/>
    <col min="5" max="16384" width="11.42578125" style="122"/>
  </cols>
  <sheetData>
    <row r="1" spans="1:5" ht="20.25" thickTop="1">
      <c r="A1" s="204" t="s">
        <v>9</v>
      </c>
      <c r="B1" s="205"/>
      <c r="C1" s="205"/>
      <c r="D1" s="205"/>
    </row>
    <row r="2" spans="1:5" ht="35.25" customHeight="1">
      <c r="A2" s="328" t="s">
        <v>637</v>
      </c>
      <c r="B2" s="333"/>
      <c r="C2" s="333"/>
      <c r="D2" s="333"/>
      <c r="E2" s="132"/>
    </row>
    <row r="3" spans="1:5" ht="4.5" customHeight="1" thickBot="1">
      <c r="A3" s="340"/>
      <c r="B3" s="340"/>
      <c r="C3" s="340"/>
      <c r="D3" s="340"/>
      <c r="E3" s="133"/>
    </row>
    <row r="4" spans="1:5" ht="16.5" customHeight="1" thickBot="1">
      <c r="A4" s="335" t="s">
        <v>638</v>
      </c>
      <c r="B4" s="335" t="s">
        <v>639</v>
      </c>
      <c r="C4" s="336"/>
      <c r="D4" s="335" t="s">
        <v>640</v>
      </c>
      <c r="E4" s="134"/>
    </row>
    <row r="5" spans="1:5" ht="23.25" customHeight="1" thickBot="1">
      <c r="A5" s="336"/>
      <c r="B5" s="295">
        <v>2011</v>
      </c>
      <c r="C5" s="295">
        <v>2022</v>
      </c>
      <c r="D5" s="336"/>
      <c r="E5" s="134"/>
    </row>
    <row r="6" spans="1:5" ht="18.75">
      <c r="A6" s="286" t="s">
        <v>240</v>
      </c>
      <c r="B6" s="171">
        <v>30712</v>
      </c>
      <c r="C6" s="171">
        <v>48906</v>
      </c>
      <c r="D6" s="302">
        <v>4.2300000000000004</v>
      </c>
      <c r="E6" s="135"/>
    </row>
    <row r="7" spans="1:5" ht="18.75">
      <c r="A7" s="286" t="s">
        <v>233</v>
      </c>
      <c r="B7" s="171">
        <v>17229</v>
      </c>
      <c r="C7" s="171">
        <v>26672</v>
      </c>
      <c r="D7" s="302">
        <v>3.97</v>
      </c>
      <c r="E7" s="135"/>
    </row>
    <row r="8" spans="1:5" ht="18.75">
      <c r="A8" s="286" t="s">
        <v>153</v>
      </c>
      <c r="B8" s="171">
        <v>23735</v>
      </c>
      <c r="C8" s="171">
        <v>34701</v>
      </c>
      <c r="D8" s="302">
        <v>3.45</v>
      </c>
      <c r="E8" s="135"/>
    </row>
    <row r="9" spans="1:5" ht="18.75">
      <c r="A9" s="286" t="s">
        <v>209</v>
      </c>
      <c r="B9" s="171">
        <v>19181</v>
      </c>
      <c r="C9" s="171">
        <v>26829</v>
      </c>
      <c r="D9" s="302">
        <v>3.05</v>
      </c>
      <c r="E9" s="135"/>
    </row>
    <row r="10" spans="1:5" ht="18.75">
      <c r="A10" s="286" t="s">
        <v>120</v>
      </c>
      <c r="B10" s="171">
        <v>6948</v>
      </c>
      <c r="C10" s="171">
        <v>9364</v>
      </c>
      <c r="D10" s="302">
        <v>2.71</v>
      </c>
      <c r="E10" s="135"/>
    </row>
    <row r="11" spans="1:5" ht="18.75">
      <c r="A11" s="286" t="s">
        <v>195</v>
      </c>
      <c r="B11" s="171">
        <v>55104</v>
      </c>
      <c r="C11" s="171">
        <v>72366</v>
      </c>
      <c r="D11" s="302">
        <v>2.48</v>
      </c>
      <c r="E11" s="135"/>
    </row>
    <row r="12" spans="1:5" ht="18.75">
      <c r="A12" s="286" t="s">
        <v>151</v>
      </c>
      <c r="B12" s="171">
        <v>43953</v>
      </c>
      <c r="C12" s="171">
        <v>57361</v>
      </c>
      <c r="D12" s="302">
        <v>2.42</v>
      </c>
      <c r="E12" s="135"/>
    </row>
    <row r="13" spans="1:5" ht="18.75">
      <c r="A13" s="286" t="s">
        <v>193</v>
      </c>
      <c r="B13" s="171">
        <v>50825</v>
      </c>
      <c r="C13" s="171">
        <v>66268</v>
      </c>
      <c r="D13" s="302">
        <v>2.41</v>
      </c>
      <c r="E13" s="135"/>
    </row>
    <row r="14" spans="1:5" ht="18.75">
      <c r="A14" s="286" t="s">
        <v>199</v>
      </c>
      <c r="B14" s="171">
        <v>37122</v>
      </c>
      <c r="C14" s="171">
        <v>48227</v>
      </c>
      <c r="D14" s="302">
        <v>2.38</v>
      </c>
      <c r="E14" s="135"/>
    </row>
    <row r="15" spans="1:5" ht="18.75">
      <c r="A15" s="287" t="s">
        <v>162</v>
      </c>
      <c r="B15" s="173">
        <v>14669</v>
      </c>
      <c r="C15" s="173">
        <v>18710</v>
      </c>
      <c r="D15" s="303">
        <v>2.21</v>
      </c>
      <c r="E15" s="135"/>
    </row>
    <row r="16" spans="1:5" ht="18.75">
      <c r="A16" s="304" t="s">
        <v>642</v>
      </c>
      <c r="B16" s="139"/>
      <c r="C16" s="139"/>
      <c r="D16" s="139"/>
    </row>
    <row r="17" spans="1:4" ht="42" customHeight="1">
      <c r="A17" s="332" t="s">
        <v>1233</v>
      </c>
      <c r="B17" s="339"/>
      <c r="C17" s="339"/>
      <c r="D17" s="339"/>
    </row>
    <row r="18" spans="1:4" ht="18.75" customHeight="1">
      <c r="A18" s="317"/>
      <c r="B18" s="317"/>
      <c r="C18" s="317"/>
      <c r="D18" s="317"/>
    </row>
  </sheetData>
  <mergeCells count="6">
    <mergeCell ref="A17:D17"/>
    <mergeCell ref="B4:C4"/>
    <mergeCell ref="A3:D3"/>
    <mergeCell ref="A2:D2"/>
    <mergeCell ref="A4:A5"/>
    <mergeCell ref="D4:D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D18"/>
  <sheetViews>
    <sheetView workbookViewId="0"/>
  </sheetViews>
  <sheetFormatPr baseColWidth="10" defaultColWidth="13.140625" defaultRowHeight="16.5"/>
  <cols>
    <col min="1" max="1" width="15.85546875" style="122" customWidth="1"/>
    <col min="2" max="16384" width="13.140625" style="122"/>
  </cols>
  <sheetData>
    <row r="1" spans="1:4" ht="20.25" thickTop="1">
      <c r="A1" s="204" t="s">
        <v>11</v>
      </c>
      <c r="B1" s="205"/>
      <c r="C1" s="205"/>
      <c r="D1" s="205"/>
    </row>
    <row r="2" spans="1:4" ht="36" customHeight="1">
      <c r="A2" s="328" t="s">
        <v>643</v>
      </c>
      <c r="B2" s="333"/>
      <c r="C2" s="333"/>
      <c r="D2" s="333"/>
    </row>
    <row r="3" spans="1:4" ht="5.25" customHeight="1" thickBot="1">
      <c r="A3" s="340"/>
      <c r="B3" s="340"/>
      <c r="C3" s="340"/>
      <c r="D3" s="340"/>
    </row>
    <row r="4" spans="1:4" ht="16.5" customHeight="1" thickBot="1">
      <c r="A4" s="326" t="s">
        <v>638</v>
      </c>
      <c r="B4" s="335" t="s">
        <v>639</v>
      </c>
      <c r="C4" s="335"/>
      <c r="D4" s="326" t="s">
        <v>640</v>
      </c>
    </row>
    <row r="5" spans="1:4" ht="24.75" customHeight="1" thickBot="1">
      <c r="A5" s="327"/>
      <c r="B5" s="210">
        <v>2011</v>
      </c>
      <c r="C5" s="210">
        <v>2022</v>
      </c>
      <c r="D5" s="327"/>
    </row>
    <row r="6" spans="1:4" ht="18.75">
      <c r="A6" s="286" t="s">
        <v>160</v>
      </c>
      <c r="B6" s="171">
        <v>99399</v>
      </c>
      <c r="C6" s="171">
        <v>99539</v>
      </c>
      <c r="D6" s="302">
        <v>0.01</v>
      </c>
    </row>
    <row r="7" spans="1:4" ht="18.75">
      <c r="A7" s="286" t="s">
        <v>98</v>
      </c>
      <c r="B7" s="171">
        <v>57892</v>
      </c>
      <c r="C7" s="171">
        <v>59588</v>
      </c>
      <c r="D7" s="302">
        <v>0.26</v>
      </c>
    </row>
    <row r="8" spans="1:4" ht="18.75">
      <c r="A8" s="286" t="s">
        <v>106</v>
      </c>
      <c r="B8" s="171">
        <v>77603</v>
      </c>
      <c r="C8" s="171">
        <v>81012</v>
      </c>
      <c r="D8" s="302">
        <v>0.39</v>
      </c>
    </row>
    <row r="9" spans="1:4" ht="18.75">
      <c r="A9" s="286" t="s">
        <v>114</v>
      </c>
      <c r="B9" s="171">
        <v>56919</v>
      </c>
      <c r="C9" s="171">
        <v>59546</v>
      </c>
      <c r="D9" s="302">
        <v>0.41</v>
      </c>
    </row>
    <row r="10" spans="1:4" ht="18.75">
      <c r="A10" s="286" t="s">
        <v>179</v>
      </c>
      <c r="B10" s="171">
        <v>45965</v>
      </c>
      <c r="C10" s="171">
        <v>48848</v>
      </c>
      <c r="D10" s="302">
        <v>0.55000000000000004</v>
      </c>
    </row>
    <row r="11" spans="1:4" ht="18.75">
      <c r="A11" s="286" t="s">
        <v>65</v>
      </c>
      <c r="B11" s="171">
        <v>123616</v>
      </c>
      <c r="C11" s="171">
        <v>131901</v>
      </c>
      <c r="D11" s="302">
        <v>0.59</v>
      </c>
    </row>
    <row r="12" spans="1:4" ht="18.75">
      <c r="A12" s="286" t="s">
        <v>207</v>
      </c>
      <c r="B12" s="171">
        <v>11121</v>
      </c>
      <c r="C12" s="171">
        <v>11874</v>
      </c>
      <c r="D12" s="302">
        <v>0.6</v>
      </c>
    </row>
    <row r="13" spans="1:4" ht="18.75">
      <c r="A13" s="286" t="s">
        <v>91</v>
      </c>
      <c r="B13" s="171">
        <v>208411</v>
      </c>
      <c r="C13" s="171">
        <v>223226</v>
      </c>
      <c r="D13" s="302">
        <v>0.62</v>
      </c>
    </row>
    <row r="14" spans="1:4" ht="18.75">
      <c r="A14" s="286" t="s">
        <v>168</v>
      </c>
      <c r="B14" s="171">
        <v>45473</v>
      </c>
      <c r="C14" s="171">
        <v>48911</v>
      </c>
      <c r="D14" s="302">
        <v>0.66</v>
      </c>
    </row>
    <row r="15" spans="1:4" ht="18.75">
      <c r="A15" s="287" t="s">
        <v>187</v>
      </c>
      <c r="B15" s="173">
        <v>27671</v>
      </c>
      <c r="C15" s="173">
        <v>29860</v>
      </c>
      <c r="D15" s="303">
        <v>0.69</v>
      </c>
    </row>
    <row r="16" spans="1:4" ht="18.75">
      <c r="A16" s="139" t="s">
        <v>642</v>
      </c>
      <c r="B16" s="139"/>
      <c r="C16" s="139"/>
      <c r="D16" s="139"/>
    </row>
    <row r="17" spans="1:4" ht="33" customHeight="1">
      <c r="A17" s="332" t="s">
        <v>1233</v>
      </c>
      <c r="B17" s="339"/>
      <c r="C17" s="339"/>
      <c r="D17" s="339"/>
    </row>
    <row r="18" spans="1:4" ht="18" customHeight="1">
      <c r="A18" s="317"/>
      <c r="B18" s="317"/>
      <c r="C18" s="317"/>
      <c r="D18" s="317"/>
    </row>
  </sheetData>
  <mergeCells count="6">
    <mergeCell ref="A17:D17"/>
    <mergeCell ref="A2:D2"/>
    <mergeCell ref="A3:D3"/>
    <mergeCell ref="B4:C4"/>
    <mergeCell ref="D4:D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Índice</vt:lpstr>
      <vt:lpstr>1</vt:lpstr>
      <vt:lpstr>2</vt:lpstr>
      <vt:lpstr>3</vt:lpstr>
      <vt:lpstr>4</vt:lpstr>
      <vt:lpstr>INSUMO P.C5.3 Y 5.4</vt:lpstr>
      <vt:lpstr>PCD2011</vt:lpstr>
      <vt:lpstr>5</vt:lpstr>
      <vt:lpstr>6</vt:lpstr>
      <vt:lpstr>INSUMO C5.5</vt:lpstr>
      <vt:lpstr>7</vt:lpstr>
      <vt:lpstr>8</vt:lpstr>
      <vt:lpstr>9</vt:lpstr>
      <vt:lpstr>10</vt:lpstr>
      <vt:lpstr>11</vt:lpstr>
      <vt:lpstr>Cuadro 2x</vt:lpstr>
      <vt:lpstr>Frecuencia país de nacimiento</vt:lpstr>
      <vt:lpstr>Cálculo edad, razón dependencia</vt:lpstr>
      <vt:lpstr>Tasa de crecimiento cantón</vt:lpstr>
      <vt:lpstr>Cálculo densidad</vt:lpstr>
      <vt:lpstr>Orden densidad</vt:lpstr>
      <vt:lpstr>Cáculos migración</vt:lpstr>
      <vt:lpstr>Cuadro 10X</vt:lpstr>
      <vt:lpstr>Hoja1</vt:lpstr>
      <vt:lpstr>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INEC</dc:creator>
  <cp:keywords/>
  <dc:description/>
  <cp:lastModifiedBy>Douglas Delgado Espinoza</cp:lastModifiedBy>
  <cp:revision/>
  <dcterms:created xsi:type="dcterms:W3CDTF">2011-08-25T21:09:16Z</dcterms:created>
  <dcterms:modified xsi:type="dcterms:W3CDTF">2023-08-23T19:33:44Z</dcterms:modified>
  <cp:category/>
  <cp:contentStatus/>
</cp:coreProperties>
</file>